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doa\SITSD_Share$\PSCB\9-1-1\Advisory Council\Meetings\Meeting Materials\"/>
    </mc:Choice>
  </mc:AlternateContent>
  <xr:revisionPtr revIDLastSave="0" documentId="13_ncr:1_{EBF1D8F5-C8AD-4A47-968F-DD86C773D5FA}" xr6:coauthVersionLast="45" xr6:coauthVersionMax="45" xr10:uidLastSave="{00000000-0000-0000-0000-000000000000}"/>
  <bookViews>
    <workbookView xWindow="-108" yWindow="-108" windowWidth="16608" windowHeight="8832" xr2:uid="{53A848D5-5FC2-4E6D-8F7C-8236A6AE2B5F}"/>
  </bookViews>
  <sheets>
    <sheet name="Revie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2" l="1"/>
  <c r="P33" i="2" l="1"/>
  <c r="P28" i="2"/>
  <c r="P23" i="2"/>
  <c r="E21" i="2"/>
  <c r="E39" i="2" s="1"/>
  <c r="P18" i="2"/>
  <c r="P17" i="2"/>
  <c r="P15" i="2"/>
  <c r="P12" i="2"/>
  <c r="P11" i="2"/>
  <c r="P9" i="2"/>
  <c r="P3" i="2" l="1"/>
  <c r="P2" i="2"/>
  <c r="P4" i="2" l="1"/>
  <c r="P6" i="2"/>
  <c r="P46" i="2"/>
  <c r="P37" i="2"/>
  <c r="P30" i="2"/>
  <c r="P35" i="2"/>
  <c r="P34" i="2"/>
  <c r="P32" i="2"/>
  <c r="P29" i="2"/>
  <c r="P27" i="2"/>
  <c r="P5" i="2"/>
  <c r="P16" i="2"/>
  <c r="P13" i="2"/>
  <c r="P48" i="2"/>
  <c r="P47" i="2"/>
  <c r="P39" i="2" l="1"/>
  <c r="P43" i="2" s="1"/>
  <c r="P50" i="2"/>
  <c r="P54" i="2" s="1"/>
</calcChain>
</file>

<file path=xl/sharedStrings.xml><?xml version="1.0" encoding="utf-8"?>
<sst xmlns="http://schemas.openxmlformats.org/spreadsheetml/2006/main" count="548" uniqueCount="131">
  <si>
    <t>Applicant Name</t>
  </si>
  <si>
    <t>Proposed Grant Use</t>
  </si>
  <si>
    <t>Anaconda-Deer Lodge County</t>
  </si>
  <si>
    <t>Yes</t>
  </si>
  <si>
    <t>NG9-1-1 GIS Data Conversion</t>
  </si>
  <si>
    <t>Partial</t>
  </si>
  <si>
    <t>No</t>
  </si>
  <si>
    <t>NA</t>
  </si>
  <si>
    <t>Below</t>
  </si>
  <si>
    <t>Big Horn County</t>
  </si>
  <si>
    <t>NG9-1-1 GIS Layers</t>
  </si>
  <si>
    <t>Upgrade to IP Network</t>
  </si>
  <si>
    <t xml:space="preserve">Yes  </t>
  </si>
  <si>
    <t>Billings, City</t>
  </si>
  <si>
    <t xml:space="preserve">Butte-Silver Bow County </t>
  </si>
  <si>
    <t>Carbon County</t>
  </si>
  <si>
    <t>LMR Radio Console Upgrade</t>
  </si>
  <si>
    <t>Broadwater County</t>
  </si>
  <si>
    <t>Call Logging System Upgrade &amp; Radios</t>
  </si>
  <si>
    <t>Chouteau County</t>
  </si>
  <si>
    <t>Daniels County</t>
  </si>
  <si>
    <t xml:space="preserve">Yes </t>
  </si>
  <si>
    <t>Gallatin County</t>
  </si>
  <si>
    <t>Console Furniture Replacement</t>
  </si>
  <si>
    <t>NG9-1-1 GIS Data Preparation</t>
  </si>
  <si>
    <t>Great Falls, City</t>
  </si>
  <si>
    <t>Public Safety Technology Upgrade</t>
  </si>
  <si>
    <t>Radio Voice Logger Upgrade</t>
  </si>
  <si>
    <t>Lake County</t>
  </si>
  <si>
    <t>Call Taker System Upgrade</t>
  </si>
  <si>
    <t>Integrated Text to 911 Completion</t>
  </si>
  <si>
    <t>1 of 2</t>
  </si>
  <si>
    <t>2 of 2</t>
  </si>
  <si>
    <t>Lewistown, City</t>
  </si>
  <si>
    <t>Maintenance fees call taking equip</t>
  </si>
  <si>
    <t>Liberty County</t>
  </si>
  <si>
    <t>Call Taking Equipment Upgrade</t>
  </si>
  <si>
    <t>Lincoln County</t>
  </si>
  <si>
    <t>McCone County</t>
  </si>
  <si>
    <t>MDT expansion/upgrades</t>
  </si>
  <si>
    <t>Miles City</t>
  </si>
  <si>
    <t>Mineral County</t>
  </si>
  <si>
    <t>GIS Data Maintenance Services</t>
  </si>
  <si>
    <t>Deduct Training; 50% Matching Funds</t>
  </si>
  <si>
    <t>Deduct Training &amp; Software; 50% Matching Funds</t>
  </si>
  <si>
    <t>Missoula County</t>
  </si>
  <si>
    <t>Dispatch Console Replacement</t>
  </si>
  <si>
    <t>50% Matching Funds</t>
  </si>
  <si>
    <t>Park County (1 of 3)</t>
  </si>
  <si>
    <t>Cybersecurity Upgrade Project</t>
  </si>
  <si>
    <t>1 of 3</t>
  </si>
  <si>
    <t>Park County (2 of 3)</t>
  </si>
  <si>
    <t>2 of 3</t>
  </si>
  <si>
    <t>Park County (3 of 3)</t>
  </si>
  <si>
    <t>Viper Multinode for backup location</t>
  </si>
  <si>
    <t>3 of 3</t>
  </si>
  <si>
    <t>Pondera County</t>
  </si>
  <si>
    <t>Powder River County</t>
  </si>
  <si>
    <t>NG9-1-1 Upgrades</t>
  </si>
  <si>
    <t>Powell County</t>
  </si>
  <si>
    <t>CAD &amp; Radio Console Equip Upgrade</t>
  </si>
  <si>
    <t>Flathead County</t>
  </si>
  <si>
    <t>FECC Backup PSAP</t>
  </si>
  <si>
    <t>Ravalli County</t>
  </si>
  <si>
    <t>Radio console replacement</t>
  </si>
  <si>
    <t>Richland County</t>
  </si>
  <si>
    <t>NG9-1-1 GIS</t>
  </si>
  <si>
    <t>Roosevelt County</t>
  </si>
  <si>
    <t>Rosebud County</t>
  </si>
  <si>
    <t>Deduct Training, Hardware &amp; Software; 50% Matching Funds</t>
  </si>
  <si>
    <t>2019 grant award for GIS $55,114, balance $35,428.50; 50% Matching Funds</t>
  </si>
  <si>
    <t>Operations of 9-1-1 system</t>
  </si>
  <si>
    <t>2019 grant award $899,246 with balance of $101,304.00</t>
  </si>
  <si>
    <t>Sagebrush Cellular dba NEMONT</t>
  </si>
  <si>
    <t>Sanders County</t>
  </si>
  <si>
    <t>GIS Data Conversion Consultant Edit</t>
  </si>
  <si>
    <t>2019 grant award for $50,951 for GIS, balance $33,078.25; Deduct Training; 50% Matching Funds</t>
  </si>
  <si>
    <t>Sheridan County</t>
  </si>
  <si>
    <t>9-1-1 phone refresh</t>
  </si>
  <si>
    <t>Sprint Communications</t>
  </si>
  <si>
    <t>E911 Cost Recovery</t>
  </si>
  <si>
    <t>Stillwater County</t>
  </si>
  <si>
    <t>Toole County</t>
  </si>
  <si>
    <t>Dispatch Recorder System</t>
  </si>
  <si>
    <t>Triangle Communications</t>
  </si>
  <si>
    <t>Network Provisioning Expenses</t>
  </si>
  <si>
    <t>2019 grant award $119,568, balance of $19,928.00.</t>
  </si>
  <si>
    <t>Deduct Training &amp; PC; 50% Matching Funds; 2019 GIS grant $50,848</t>
  </si>
  <si>
    <t>ESINet Conversion</t>
  </si>
  <si>
    <t>Deduct 6 Mobile Radios; Fund Digital Call Logger</t>
  </si>
  <si>
    <t>New CAD &amp; RMS</t>
  </si>
  <si>
    <t>2019 Grant Applications: Furniture is a "Supply" and "Ineligible"</t>
  </si>
  <si>
    <t>Fund MW &amp; Programming &amp; IT Support</t>
  </si>
  <si>
    <t>Helena, City</t>
  </si>
  <si>
    <t>Havre, City</t>
  </si>
  <si>
    <t xml:space="preserve">Required for completion of Text to 911 Project, 2019 Grant for $31,453; Vendor Misquoted </t>
  </si>
  <si>
    <t>Yearly Maintenance Fees Ineligible</t>
  </si>
  <si>
    <t>Fund VESTA Package &amp; Implementation; 50% Matching Funds</t>
  </si>
  <si>
    <t>Deduct 3 Year Limited Warranty &amp; 5 Year Extended Warranty</t>
  </si>
  <si>
    <t>Does Not Support NG9-1-1 GIS Data</t>
  </si>
  <si>
    <t>Fund Master Clock (Spectracom System Hardware)</t>
  </si>
  <si>
    <t>Deduct Admin Fee; ESINet Conversion</t>
  </si>
  <si>
    <t>CAD, RMS and Radios</t>
  </si>
  <si>
    <t>Fund Radios Only; 50% Matching Funds</t>
  </si>
  <si>
    <t>Fund GIS Contractual Services $50,000 &amp; Data Logger $20,000</t>
  </si>
  <si>
    <t>Fund Radio Console Hardware and Software Only</t>
  </si>
  <si>
    <t>Wireless Service for EMS</t>
  </si>
  <si>
    <t>2019 Grant Award $24,000 with $0 Balance</t>
  </si>
  <si>
    <t>Fund Hardware &amp; Software Only</t>
  </si>
  <si>
    <t>TOTAL</t>
  </si>
  <si>
    <t>BALANCE</t>
  </si>
  <si>
    <t>Deduct Training, Software License, iPad and Esri transaction credits; 50% Matching Funds</t>
  </si>
  <si>
    <t>TOTAL FUNDING AVAILABLE</t>
  </si>
  <si>
    <t>Notes/Comments</t>
  </si>
  <si>
    <t>No Quote; 50% Matching Funds; 2019 GIS grant $70,938: 0% Expended</t>
  </si>
  <si>
    <t>Includes all of Park County and City of Livingston, Annual Subscription</t>
  </si>
  <si>
    <t>TOTAL RECOMMENDED AWARDS</t>
  </si>
  <si>
    <r>
      <t xml:space="preserve">Eligible
Applicant
</t>
    </r>
    <r>
      <rPr>
        <i/>
        <sz val="11"/>
        <color theme="1"/>
        <rFont val="Calibri"/>
        <family val="2"/>
        <scheme val="minor"/>
      </rPr>
      <t>Yes/No</t>
    </r>
  </si>
  <si>
    <t>ARM 2.13.407
$ Amount
Requested</t>
  </si>
  <si>
    <t>(1)
Applicant Priority 
1 or 2</t>
  </si>
  <si>
    <t>(2e)
Number of Applications</t>
  </si>
  <si>
    <t>Recommended
Award 
$ Amount</t>
  </si>
  <si>
    <r>
      <t xml:space="preserve">(2i)
Support of Statewide Plan
</t>
    </r>
    <r>
      <rPr>
        <i/>
        <sz val="10"/>
        <color theme="1"/>
        <rFont val="Calibri"/>
        <family val="2"/>
        <scheme val="minor"/>
      </rPr>
      <t>(Yes or No)</t>
    </r>
  </si>
  <si>
    <r>
      <t xml:space="preserve">(2h)
Proration of funding 33%
</t>
    </r>
    <r>
      <rPr>
        <i/>
        <sz val="9"/>
        <color theme="1"/>
        <rFont val="Calibri"/>
        <family val="2"/>
        <scheme val="minor"/>
      </rPr>
      <t>(Above/Below)</t>
    </r>
  </si>
  <si>
    <r>
      <t xml:space="preserve">(2a)
Completeness  Effectiveness 
</t>
    </r>
    <r>
      <rPr>
        <i/>
        <sz val="10"/>
        <color theme="1"/>
        <rFont val="Calibri"/>
        <family val="2"/>
        <scheme val="minor"/>
      </rPr>
      <t>(Yes or No)</t>
    </r>
  </si>
  <si>
    <r>
      <t xml:space="preserve">(2b)
Supports 9-1-1 Systems &amp; Svcs
</t>
    </r>
    <r>
      <rPr>
        <i/>
        <sz val="10"/>
        <color theme="1"/>
        <rFont val="Calibri"/>
        <family val="2"/>
        <scheme val="minor"/>
      </rPr>
      <t>(Yes or No)</t>
    </r>
  </si>
  <si>
    <r>
      <t>(2c)
Letters of Support</t>
    </r>
    <r>
      <rPr>
        <i/>
        <sz val="10"/>
        <color theme="1"/>
        <rFont val="Calibri"/>
        <family val="2"/>
        <scheme val="minor"/>
      </rPr>
      <t xml:space="preserve"> (Yes or No)</t>
    </r>
  </si>
  <si>
    <r>
      <t xml:space="preserve">(2d)
Project Duration
</t>
    </r>
    <r>
      <rPr>
        <i/>
        <sz val="10"/>
        <color theme="1"/>
        <rFont val="Calibri"/>
        <family val="2"/>
        <scheme val="minor"/>
      </rPr>
      <t>(Yes or No)</t>
    </r>
  </si>
  <si>
    <r>
      <t xml:space="preserve">(2f)
Cost Estimate Detail
</t>
    </r>
    <r>
      <rPr>
        <i/>
        <sz val="10"/>
        <color theme="1"/>
        <rFont val="Calibri"/>
        <family val="2"/>
        <scheme val="minor"/>
      </rPr>
      <t>(Yes or No)</t>
    </r>
  </si>
  <si>
    <r>
      <t xml:space="preserve">(2g)
Equip/System Life Cycle
</t>
    </r>
    <r>
      <rPr>
        <i/>
        <sz val="10"/>
        <color theme="1"/>
        <rFont val="Calibri"/>
        <family val="2"/>
        <scheme val="minor"/>
      </rPr>
      <t>(Yes or No)</t>
    </r>
  </si>
  <si>
    <r>
      <t xml:space="preserve">Eligible
Use of
Funds
</t>
    </r>
    <r>
      <rPr>
        <b/>
        <i/>
        <sz val="9"/>
        <color theme="1"/>
        <rFont val="Calibri"/>
        <family val="2"/>
        <scheme val="minor"/>
      </rPr>
      <t>Yes/No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</si>
</sst>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1" xfId="0" applyFont="1" applyFill="1" applyBorder="1"/>
    <xf numFmtId="0" fontId="5" fillId="0" borderId="1" xfId="0" applyFont="1" applyFill="1" applyBorder="1"/>
    <xf numFmtId="44" fontId="6" fillId="0" borderId="1" xfId="0" applyNumberFormat="1" applyFont="1" applyFill="1" applyBorder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37" fontId="9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1" fontId="10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164" fontId="1" fillId="0" borderId="1" xfId="2" applyNumberFormat="1" applyFont="1" applyFill="1" applyBorder="1"/>
    <xf numFmtId="0" fontId="2" fillId="0" borderId="0" xfId="0" applyFont="1" applyFill="1"/>
    <xf numFmtId="0" fontId="12" fillId="0" borderId="0" xfId="0" applyFont="1"/>
    <xf numFmtId="0" fontId="12" fillId="0" borderId="0" xfId="0" applyFont="1" applyFill="1"/>
    <xf numFmtId="0" fontId="11" fillId="0" borderId="0" xfId="0" applyFont="1" applyFill="1"/>
    <xf numFmtId="0" fontId="9" fillId="0" borderId="1" xfId="0" applyFont="1" applyFill="1" applyBorder="1"/>
    <xf numFmtId="164" fontId="6" fillId="0" borderId="1" xfId="0" applyNumberFormat="1" applyFont="1" applyFill="1" applyBorder="1"/>
    <xf numFmtId="1" fontId="10" fillId="0" borderId="2" xfId="0" applyNumberFormat="1" applyFont="1" applyFill="1" applyBorder="1" applyAlignment="1">
      <alignment horizontal="center"/>
    </xf>
    <xf numFmtId="164" fontId="0" fillId="0" borderId="1" xfId="0" applyNumberFormat="1" applyFont="1" applyFill="1" applyBorder="1"/>
    <xf numFmtId="0" fontId="0" fillId="0" borderId="1" xfId="0" applyFont="1" applyFill="1" applyBorder="1"/>
    <xf numFmtId="164" fontId="1" fillId="0" borderId="0" xfId="2" applyNumberFormat="1" applyFont="1" applyFill="1"/>
    <xf numFmtId="44" fontId="0" fillId="0" borderId="1" xfId="0" applyNumberFormat="1" applyFont="1" applyFill="1" applyBorder="1"/>
    <xf numFmtId="4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/>
    <xf numFmtId="44" fontId="6" fillId="0" borderId="3" xfId="0" applyNumberFormat="1" applyFont="1" applyFill="1" applyBorder="1"/>
    <xf numFmtId="37" fontId="9" fillId="0" borderId="3" xfId="1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/>
    </xf>
    <xf numFmtId="164" fontId="1" fillId="0" borderId="3" xfId="2" applyNumberFormat="1" applyFont="1" applyFill="1" applyBorder="1"/>
    <xf numFmtId="1" fontId="10" fillId="0" borderId="3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7" fillId="3" borderId="5" xfId="3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trules.org/gateway/RuleNo.asp?RN=2%2E13%2E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AE88-41A2-41F4-9549-21230E7E977E}">
  <dimension ref="A1:IG54"/>
  <sheetViews>
    <sheetView tabSelected="1" zoomScale="110" zoomScaleNormal="110" workbookViewId="0">
      <pane ySplit="1" topLeftCell="A3" activePane="bottomLeft" state="frozen"/>
      <selection pane="bottomLeft" activeCell="C3" sqref="C3"/>
    </sheetView>
  </sheetViews>
  <sheetFormatPr defaultRowHeight="14.4" x14ac:dyDescent="0.3"/>
  <cols>
    <col min="1" max="1" width="27.88671875" customWidth="1"/>
    <col min="2" max="2" width="9.44140625" bestFit="1" customWidth="1"/>
    <col min="3" max="3" width="32.21875" customWidth="1"/>
    <col min="4" max="4" width="8.77734375" bestFit="1" customWidth="1"/>
    <col min="5" max="5" width="14.21875" bestFit="1" customWidth="1"/>
    <col min="6" max="6" width="12.5546875" bestFit="1" customWidth="1"/>
    <col min="7" max="7" width="12.21875" bestFit="1" customWidth="1"/>
    <col min="8" max="8" width="12.77734375" bestFit="1" customWidth="1"/>
    <col min="9" max="9" width="9.44140625" bestFit="1" customWidth="1"/>
    <col min="10" max="10" width="14" bestFit="1" customWidth="1"/>
    <col min="11" max="11" width="10.44140625" bestFit="1" customWidth="1"/>
    <col min="12" max="12" width="9.77734375" bestFit="1" customWidth="1"/>
    <col min="13" max="13" width="11.77734375" bestFit="1" customWidth="1"/>
    <col min="14" max="14" width="12.21875" bestFit="1" customWidth="1"/>
    <col min="15" max="15" width="12.77734375" bestFit="1" customWidth="1"/>
    <col min="16" max="16" width="14.21875" style="4" bestFit="1" customWidth="1"/>
    <col min="17" max="17" width="85.77734375" style="8" bestFit="1" customWidth="1"/>
  </cols>
  <sheetData>
    <row r="1" spans="1:241" ht="55.2" customHeight="1" thickBot="1" x14ac:dyDescent="0.35">
      <c r="A1" s="34" t="s">
        <v>0</v>
      </c>
      <c r="B1" s="35" t="s">
        <v>117</v>
      </c>
      <c r="C1" s="36" t="s">
        <v>1</v>
      </c>
      <c r="D1" s="42" t="s">
        <v>130</v>
      </c>
      <c r="E1" s="37" t="s">
        <v>118</v>
      </c>
      <c r="F1" s="38" t="s">
        <v>119</v>
      </c>
      <c r="G1" s="38" t="s">
        <v>124</v>
      </c>
      <c r="H1" s="38" t="s">
        <v>125</v>
      </c>
      <c r="I1" s="38" t="s">
        <v>126</v>
      </c>
      <c r="J1" s="38" t="s">
        <v>127</v>
      </c>
      <c r="K1" s="38" t="s">
        <v>120</v>
      </c>
      <c r="L1" s="38" t="s">
        <v>128</v>
      </c>
      <c r="M1" s="38" t="s">
        <v>129</v>
      </c>
      <c r="N1" s="38" t="s">
        <v>123</v>
      </c>
      <c r="O1" s="39" t="s">
        <v>122</v>
      </c>
      <c r="P1" s="40" t="s">
        <v>121</v>
      </c>
      <c r="Q1" s="41" t="s">
        <v>113</v>
      </c>
    </row>
    <row r="2" spans="1:241" s="9" customFormat="1" x14ac:dyDescent="0.3">
      <c r="A2" s="26" t="s">
        <v>2</v>
      </c>
      <c r="B2" s="27" t="s">
        <v>3</v>
      </c>
      <c r="C2" s="28" t="s">
        <v>4</v>
      </c>
      <c r="D2" s="27" t="s">
        <v>5</v>
      </c>
      <c r="E2" s="29">
        <v>41470</v>
      </c>
      <c r="F2" s="30">
        <v>1</v>
      </c>
      <c r="G2" s="31" t="s">
        <v>6</v>
      </c>
      <c r="H2" s="31" t="s">
        <v>3</v>
      </c>
      <c r="I2" s="31" t="s">
        <v>3</v>
      </c>
      <c r="J2" s="31" t="s">
        <v>3</v>
      </c>
      <c r="K2" s="31">
        <v>1</v>
      </c>
      <c r="L2" s="31" t="s">
        <v>3</v>
      </c>
      <c r="M2" s="31" t="s">
        <v>7</v>
      </c>
      <c r="N2" s="31" t="s">
        <v>8</v>
      </c>
      <c r="O2" s="31" t="s">
        <v>3</v>
      </c>
      <c r="P2" s="32">
        <f>(41470-(100*85)-600)*0.5</f>
        <v>16185</v>
      </c>
      <c r="Q2" s="33" t="s">
        <v>111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</row>
    <row r="3" spans="1:241" s="11" customFormat="1" x14ac:dyDescent="0.3">
      <c r="A3" s="1" t="s">
        <v>9</v>
      </c>
      <c r="B3" s="5" t="s">
        <v>3</v>
      </c>
      <c r="C3" s="2" t="s">
        <v>10</v>
      </c>
      <c r="D3" s="5" t="s">
        <v>5</v>
      </c>
      <c r="E3" s="3">
        <v>39846.879999999997</v>
      </c>
      <c r="F3" s="6">
        <v>1</v>
      </c>
      <c r="G3" s="7" t="s">
        <v>6</v>
      </c>
      <c r="H3" s="7" t="s">
        <v>3</v>
      </c>
      <c r="I3" s="7" t="s">
        <v>3</v>
      </c>
      <c r="J3" s="7" t="s">
        <v>3</v>
      </c>
      <c r="K3" s="7">
        <v>1</v>
      </c>
      <c r="L3" s="7" t="s">
        <v>3</v>
      </c>
      <c r="M3" s="7" t="s">
        <v>7</v>
      </c>
      <c r="N3" s="7" t="s">
        <v>8</v>
      </c>
      <c r="O3" s="7" t="s">
        <v>3</v>
      </c>
      <c r="P3" s="12">
        <f>(39846.88-(100*85)-2500)*0.5</f>
        <v>14423.439999999999</v>
      </c>
      <c r="Q3" s="10" t="s">
        <v>87</v>
      </c>
    </row>
    <row r="4" spans="1:241" s="8" customFormat="1" x14ac:dyDescent="0.3">
      <c r="A4" s="1" t="s">
        <v>14</v>
      </c>
      <c r="B4" s="5" t="s">
        <v>3</v>
      </c>
      <c r="C4" s="2" t="s">
        <v>18</v>
      </c>
      <c r="D4" s="5" t="s">
        <v>3</v>
      </c>
      <c r="E4" s="3">
        <v>44749</v>
      </c>
      <c r="F4" s="6">
        <v>2</v>
      </c>
      <c r="G4" s="7" t="s">
        <v>3</v>
      </c>
      <c r="H4" s="7" t="s">
        <v>3</v>
      </c>
      <c r="I4" s="7" t="s">
        <v>3</v>
      </c>
      <c r="J4" s="7" t="s">
        <v>3</v>
      </c>
      <c r="K4" s="7">
        <v>1</v>
      </c>
      <c r="L4" s="7" t="s">
        <v>3</v>
      </c>
      <c r="M4" s="7" t="s">
        <v>3</v>
      </c>
      <c r="N4" s="7" t="s">
        <v>8</v>
      </c>
      <c r="O4" s="7" t="s">
        <v>3</v>
      </c>
      <c r="P4" s="12">
        <f>E4-23934</f>
        <v>20815</v>
      </c>
      <c r="Q4" s="10" t="s">
        <v>89</v>
      </c>
    </row>
    <row r="5" spans="1:241" s="8" customFormat="1" x14ac:dyDescent="0.3">
      <c r="A5" s="1" t="s">
        <v>15</v>
      </c>
      <c r="B5" s="5" t="s">
        <v>3</v>
      </c>
      <c r="C5" s="2" t="s">
        <v>16</v>
      </c>
      <c r="D5" s="5" t="s">
        <v>3</v>
      </c>
      <c r="E5" s="3">
        <v>162465</v>
      </c>
      <c r="F5" s="6">
        <v>2</v>
      </c>
      <c r="G5" s="7" t="s">
        <v>6</v>
      </c>
      <c r="H5" s="7" t="s">
        <v>3</v>
      </c>
      <c r="I5" s="7" t="s">
        <v>6</v>
      </c>
      <c r="J5" s="7" t="s">
        <v>3</v>
      </c>
      <c r="K5" s="7">
        <v>1</v>
      </c>
      <c r="L5" s="7" t="s">
        <v>3</v>
      </c>
      <c r="M5" s="7" t="s">
        <v>3</v>
      </c>
      <c r="N5" s="7" t="s">
        <v>8</v>
      </c>
      <c r="O5" s="7" t="s">
        <v>3</v>
      </c>
      <c r="P5" s="12">
        <f>E5*0.5</f>
        <v>81232.5</v>
      </c>
      <c r="Q5" s="10" t="s">
        <v>47</v>
      </c>
    </row>
    <row r="6" spans="1:241" s="11" customFormat="1" x14ac:dyDescent="0.3">
      <c r="A6" s="1" t="s">
        <v>20</v>
      </c>
      <c r="B6" s="5" t="s">
        <v>3</v>
      </c>
      <c r="C6" s="2" t="s">
        <v>90</v>
      </c>
      <c r="D6" s="5" t="s">
        <v>3</v>
      </c>
      <c r="E6" s="3">
        <v>74650</v>
      </c>
      <c r="F6" s="6">
        <v>1</v>
      </c>
      <c r="G6" s="7" t="s">
        <v>6</v>
      </c>
      <c r="H6" s="7" t="s">
        <v>3</v>
      </c>
      <c r="I6" s="7" t="s">
        <v>3</v>
      </c>
      <c r="J6" s="7" t="s">
        <v>3</v>
      </c>
      <c r="K6" s="7">
        <v>1</v>
      </c>
      <c r="L6" s="7" t="s">
        <v>6</v>
      </c>
      <c r="M6" s="7" t="s">
        <v>21</v>
      </c>
      <c r="N6" s="7" t="s">
        <v>8</v>
      </c>
      <c r="O6" s="7" t="s">
        <v>3</v>
      </c>
      <c r="P6" s="12">
        <f>E6*0.5</f>
        <v>37325</v>
      </c>
      <c r="Q6" s="10" t="s">
        <v>114</v>
      </c>
    </row>
    <row r="7" spans="1:241" s="11" customFormat="1" x14ac:dyDescent="0.3">
      <c r="A7" s="1" t="s">
        <v>61</v>
      </c>
      <c r="B7" s="5" t="s">
        <v>3</v>
      </c>
      <c r="C7" s="2" t="s">
        <v>62</v>
      </c>
      <c r="D7" s="5" t="s">
        <v>3</v>
      </c>
      <c r="E7" s="3">
        <v>333661</v>
      </c>
      <c r="F7" s="6">
        <v>1</v>
      </c>
      <c r="G7" s="7" t="s">
        <v>3</v>
      </c>
      <c r="H7" s="7" t="s">
        <v>3</v>
      </c>
      <c r="I7" s="7" t="s">
        <v>3</v>
      </c>
      <c r="J7" s="7" t="s">
        <v>3</v>
      </c>
      <c r="K7" s="7">
        <v>1</v>
      </c>
      <c r="L7" s="7" t="s">
        <v>3</v>
      </c>
      <c r="M7" s="7" t="s">
        <v>7</v>
      </c>
      <c r="N7" s="7" t="s">
        <v>8</v>
      </c>
      <c r="O7" s="7" t="s">
        <v>3</v>
      </c>
      <c r="P7" s="12">
        <v>0</v>
      </c>
      <c r="Q7" s="10"/>
    </row>
    <row r="8" spans="1:241" s="11" customFormat="1" x14ac:dyDescent="0.3">
      <c r="A8" s="1" t="s">
        <v>22</v>
      </c>
      <c r="B8" s="5" t="s">
        <v>3</v>
      </c>
      <c r="C8" s="2" t="s">
        <v>23</v>
      </c>
      <c r="D8" s="5" t="s">
        <v>6</v>
      </c>
      <c r="E8" s="3">
        <v>318995.90000000002</v>
      </c>
      <c r="F8" s="6">
        <v>2</v>
      </c>
      <c r="G8" s="7" t="s">
        <v>6</v>
      </c>
      <c r="H8" s="7" t="s">
        <v>3</v>
      </c>
      <c r="I8" s="7" t="s">
        <v>3</v>
      </c>
      <c r="J8" s="7" t="s">
        <v>3</v>
      </c>
      <c r="K8" s="7">
        <v>1</v>
      </c>
      <c r="L8" s="7" t="s">
        <v>3</v>
      </c>
      <c r="M8" s="7" t="s">
        <v>3</v>
      </c>
      <c r="N8" s="7" t="s">
        <v>8</v>
      </c>
      <c r="O8" s="7" t="s">
        <v>6</v>
      </c>
      <c r="P8" s="12">
        <v>0</v>
      </c>
      <c r="Q8" s="10" t="s">
        <v>91</v>
      </c>
    </row>
    <row r="9" spans="1:241" s="13" customFormat="1" x14ac:dyDescent="0.3">
      <c r="A9" s="1" t="s">
        <v>25</v>
      </c>
      <c r="B9" s="5" t="s">
        <v>3</v>
      </c>
      <c r="C9" s="2" t="s">
        <v>24</v>
      </c>
      <c r="D9" s="5" t="s">
        <v>3</v>
      </c>
      <c r="E9" s="3">
        <v>164956</v>
      </c>
      <c r="F9" s="6">
        <v>1</v>
      </c>
      <c r="G9" s="7" t="s">
        <v>3</v>
      </c>
      <c r="H9" s="7" t="s">
        <v>3</v>
      </c>
      <c r="I9" s="7" t="s">
        <v>3</v>
      </c>
      <c r="J9" s="7" t="s">
        <v>3</v>
      </c>
      <c r="K9" s="7">
        <v>1</v>
      </c>
      <c r="L9" s="7" t="s">
        <v>3</v>
      </c>
      <c r="M9" s="7" t="s">
        <v>7</v>
      </c>
      <c r="N9" s="7" t="s">
        <v>8</v>
      </c>
      <c r="O9" s="7" t="s">
        <v>3</v>
      </c>
      <c r="P9" s="12">
        <f>(E9-4500)*0.5</f>
        <v>80228</v>
      </c>
      <c r="Q9" s="10" t="s">
        <v>43</v>
      </c>
    </row>
    <row r="10" spans="1:241" s="11" customFormat="1" x14ac:dyDescent="0.3">
      <c r="A10" s="1" t="s">
        <v>94</v>
      </c>
      <c r="B10" s="5" t="s">
        <v>3</v>
      </c>
      <c r="C10" s="2" t="s">
        <v>26</v>
      </c>
      <c r="D10" s="5" t="s">
        <v>3</v>
      </c>
      <c r="E10" s="3">
        <v>278257</v>
      </c>
      <c r="F10" s="6">
        <v>2</v>
      </c>
      <c r="G10" s="7" t="s">
        <v>6</v>
      </c>
      <c r="H10" s="7" t="s">
        <v>3</v>
      </c>
      <c r="I10" s="7" t="s">
        <v>3</v>
      </c>
      <c r="J10" s="7" t="s">
        <v>3</v>
      </c>
      <c r="K10" s="7">
        <v>1</v>
      </c>
      <c r="L10" s="7" t="s">
        <v>3</v>
      </c>
      <c r="M10" s="7" t="s">
        <v>6</v>
      </c>
      <c r="N10" s="7" t="s">
        <v>8</v>
      </c>
      <c r="O10" s="7" t="s">
        <v>6</v>
      </c>
      <c r="P10" s="12">
        <v>10740</v>
      </c>
      <c r="Q10" s="10" t="s">
        <v>92</v>
      </c>
    </row>
    <row r="11" spans="1:241" s="8" customFormat="1" x14ac:dyDescent="0.3">
      <c r="A11" s="1" t="s">
        <v>93</v>
      </c>
      <c r="B11" s="5" t="s">
        <v>3</v>
      </c>
      <c r="C11" s="2" t="s">
        <v>27</v>
      </c>
      <c r="D11" s="5" t="s">
        <v>3</v>
      </c>
      <c r="E11" s="3">
        <v>350000</v>
      </c>
      <c r="F11" s="6">
        <v>2</v>
      </c>
      <c r="G11" s="7" t="s">
        <v>3</v>
      </c>
      <c r="H11" s="7" t="s">
        <v>3</v>
      </c>
      <c r="I11" s="7" t="s">
        <v>3</v>
      </c>
      <c r="J11" s="7" t="s">
        <v>3</v>
      </c>
      <c r="K11" s="7">
        <v>1</v>
      </c>
      <c r="L11" s="7" t="s">
        <v>3</v>
      </c>
      <c r="M11" s="7" t="s">
        <v>3</v>
      </c>
      <c r="N11" s="7" t="s">
        <v>8</v>
      </c>
      <c r="O11" s="7" t="s">
        <v>3</v>
      </c>
      <c r="P11" s="12">
        <f>E11*0.5</f>
        <v>175000</v>
      </c>
      <c r="Q11" s="10" t="s">
        <v>47</v>
      </c>
    </row>
    <row r="12" spans="1:241" s="8" customFormat="1" x14ac:dyDescent="0.3">
      <c r="A12" s="1" t="s">
        <v>28</v>
      </c>
      <c r="B12" s="5" t="s">
        <v>3</v>
      </c>
      <c r="C12" s="2" t="s">
        <v>29</v>
      </c>
      <c r="D12" s="5" t="s">
        <v>3</v>
      </c>
      <c r="E12" s="3">
        <v>248699.7</v>
      </c>
      <c r="F12" s="6">
        <v>1</v>
      </c>
      <c r="G12" s="7" t="s">
        <v>3</v>
      </c>
      <c r="H12" s="7" t="s">
        <v>3</v>
      </c>
      <c r="I12" s="7" t="s">
        <v>3</v>
      </c>
      <c r="J12" s="7" t="s">
        <v>3</v>
      </c>
      <c r="K12" s="7">
        <v>1</v>
      </c>
      <c r="L12" s="7" t="s">
        <v>3</v>
      </c>
      <c r="M12" s="7" t="s">
        <v>21</v>
      </c>
      <c r="N12" s="7" t="s">
        <v>8</v>
      </c>
      <c r="O12" s="7" t="s">
        <v>6</v>
      </c>
      <c r="P12" s="12">
        <f>248699.7*0.5</f>
        <v>124349.85</v>
      </c>
      <c r="Q12" s="10" t="s">
        <v>47</v>
      </c>
    </row>
    <row r="13" spans="1:241" s="8" customFormat="1" x14ac:dyDescent="0.3">
      <c r="A13" s="1" t="s">
        <v>33</v>
      </c>
      <c r="B13" s="5" t="s">
        <v>3</v>
      </c>
      <c r="C13" s="2" t="s">
        <v>30</v>
      </c>
      <c r="D13" s="5" t="s">
        <v>3</v>
      </c>
      <c r="E13" s="3">
        <v>14668.15</v>
      </c>
      <c r="F13" s="6">
        <v>1</v>
      </c>
      <c r="G13" s="7" t="s">
        <v>3</v>
      </c>
      <c r="H13" s="7" t="s">
        <v>3</v>
      </c>
      <c r="I13" s="7" t="s">
        <v>3</v>
      </c>
      <c r="J13" s="7" t="s">
        <v>3</v>
      </c>
      <c r="K13" s="7" t="s">
        <v>31</v>
      </c>
      <c r="L13" s="7" t="s">
        <v>3</v>
      </c>
      <c r="M13" s="7" t="s">
        <v>7</v>
      </c>
      <c r="N13" s="7" t="s">
        <v>8</v>
      </c>
      <c r="O13" s="7" t="s">
        <v>3</v>
      </c>
      <c r="P13" s="12">
        <f>E13</f>
        <v>14668.15</v>
      </c>
      <c r="Q13" s="10" t="s">
        <v>95</v>
      </c>
    </row>
    <row r="14" spans="1:241" s="11" customFormat="1" x14ac:dyDescent="0.3">
      <c r="A14" s="1" t="s">
        <v>33</v>
      </c>
      <c r="B14" s="5" t="s">
        <v>3</v>
      </c>
      <c r="C14" s="2" t="s">
        <v>34</v>
      </c>
      <c r="D14" s="5" t="s">
        <v>6</v>
      </c>
      <c r="E14" s="3">
        <v>74862.52</v>
      </c>
      <c r="F14" s="6">
        <v>1</v>
      </c>
      <c r="G14" s="7" t="s">
        <v>6</v>
      </c>
      <c r="H14" s="7" t="s">
        <v>3</v>
      </c>
      <c r="I14" s="7" t="s">
        <v>6</v>
      </c>
      <c r="J14" s="7" t="s">
        <v>3</v>
      </c>
      <c r="K14" s="7" t="s">
        <v>32</v>
      </c>
      <c r="L14" s="7" t="s">
        <v>6</v>
      </c>
      <c r="M14" s="7" t="s">
        <v>7</v>
      </c>
      <c r="N14" s="7" t="s">
        <v>8</v>
      </c>
      <c r="O14" s="7" t="s">
        <v>6</v>
      </c>
      <c r="P14" s="12">
        <v>0</v>
      </c>
      <c r="Q14" s="10" t="s">
        <v>96</v>
      </c>
    </row>
    <row r="15" spans="1:241" s="11" customFormat="1" x14ac:dyDescent="0.3">
      <c r="A15" s="1" t="s">
        <v>35</v>
      </c>
      <c r="B15" s="5" t="s">
        <v>3</v>
      </c>
      <c r="C15" s="2" t="s">
        <v>36</v>
      </c>
      <c r="D15" s="5" t="s">
        <v>3</v>
      </c>
      <c r="E15" s="3">
        <v>182474.54</v>
      </c>
      <c r="F15" s="6">
        <v>1</v>
      </c>
      <c r="G15" s="7" t="s">
        <v>6</v>
      </c>
      <c r="H15" s="7" t="s">
        <v>3</v>
      </c>
      <c r="I15" s="7" t="s">
        <v>6</v>
      </c>
      <c r="J15" s="7" t="s">
        <v>3</v>
      </c>
      <c r="K15" s="7">
        <v>1</v>
      </c>
      <c r="L15" s="7" t="s">
        <v>3</v>
      </c>
      <c r="M15" s="7" t="s">
        <v>21</v>
      </c>
      <c r="N15" s="7" t="s">
        <v>8</v>
      </c>
      <c r="O15" s="7" t="s">
        <v>6</v>
      </c>
      <c r="P15" s="12">
        <f>(53858.48+54587.73)*0.5</f>
        <v>54223.105000000003</v>
      </c>
      <c r="Q15" s="10" t="s">
        <v>97</v>
      </c>
    </row>
    <row r="16" spans="1:241" s="11" customFormat="1" x14ac:dyDescent="0.3">
      <c r="A16" s="1" t="s">
        <v>37</v>
      </c>
      <c r="B16" s="5" t="s">
        <v>3</v>
      </c>
      <c r="C16" s="2" t="s">
        <v>4</v>
      </c>
      <c r="D16" s="5" t="s">
        <v>3</v>
      </c>
      <c r="E16" s="3">
        <v>81254.67</v>
      </c>
      <c r="F16" s="6">
        <v>1</v>
      </c>
      <c r="G16" s="7" t="s">
        <v>6</v>
      </c>
      <c r="H16" s="7" t="s">
        <v>3</v>
      </c>
      <c r="I16" s="7" t="s">
        <v>6</v>
      </c>
      <c r="J16" s="7" t="s">
        <v>3</v>
      </c>
      <c r="K16" s="7">
        <v>1</v>
      </c>
      <c r="L16" s="7" t="s">
        <v>3</v>
      </c>
      <c r="M16" s="7" t="s">
        <v>7</v>
      </c>
      <c r="N16" s="7" t="s">
        <v>8</v>
      </c>
      <c r="O16" s="7" t="s">
        <v>3</v>
      </c>
      <c r="P16" s="12">
        <f>(81254.67-5780)*0.5</f>
        <v>37737.334999999999</v>
      </c>
      <c r="Q16" s="10" t="s">
        <v>43</v>
      </c>
    </row>
    <row r="17" spans="1:17" s="11" customFormat="1" x14ac:dyDescent="0.3">
      <c r="A17" s="1" t="s">
        <v>38</v>
      </c>
      <c r="B17" s="5" t="s">
        <v>3</v>
      </c>
      <c r="C17" s="2" t="s">
        <v>4</v>
      </c>
      <c r="D17" s="5" t="s">
        <v>3</v>
      </c>
      <c r="E17" s="3">
        <v>76444.039999999994</v>
      </c>
      <c r="F17" s="6">
        <v>1</v>
      </c>
      <c r="G17" s="7" t="s">
        <v>6</v>
      </c>
      <c r="H17" s="7" t="s">
        <v>3</v>
      </c>
      <c r="I17" s="7" t="s">
        <v>3</v>
      </c>
      <c r="J17" s="7" t="s">
        <v>3</v>
      </c>
      <c r="K17" s="7">
        <v>1</v>
      </c>
      <c r="L17" s="7" t="s">
        <v>3</v>
      </c>
      <c r="M17" s="7" t="s">
        <v>7</v>
      </c>
      <c r="N17" s="7" t="s">
        <v>8</v>
      </c>
      <c r="O17" s="7" t="s">
        <v>3</v>
      </c>
      <c r="P17" s="12">
        <f>(76444.04-12920-9000)*0.5</f>
        <v>27262.019999999997</v>
      </c>
      <c r="Q17" s="10" t="s">
        <v>44</v>
      </c>
    </row>
    <row r="18" spans="1:17" s="11" customFormat="1" x14ac:dyDescent="0.3">
      <c r="A18" s="1" t="s">
        <v>40</v>
      </c>
      <c r="B18" s="5" t="s">
        <v>3</v>
      </c>
      <c r="C18" s="2" t="s">
        <v>39</v>
      </c>
      <c r="D18" s="5" t="s">
        <v>3</v>
      </c>
      <c r="E18" s="3">
        <v>103000</v>
      </c>
      <c r="F18" s="6">
        <v>1</v>
      </c>
      <c r="G18" s="7" t="s">
        <v>3</v>
      </c>
      <c r="H18" s="7" t="s">
        <v>3</v>
      </c>
      <c r="I18" s="7" t="s">
        <v>3</v>
      </c>
      <c r="J18" s="7" t="s">
        <v>3</v>
      </c>
      <c r="K18" s="7">
        <v>1</v>
      </c>
      <c r="L18" s="7" t="s">
        <v>3</v>
      </c>
      <c r="M18" s="7" t="s">
        <v>21</v>
      </c>
      <c r="N18" s="7" t="s">
        <v>8</v>
      </c>
      <c r="O18" s="7" t="s">
        <v>6</v>
      </c>
      <c r="P18" s="12">
        <f>103588.4-51440-21980</f>
        <v>30168.399999999994</v>
      </c>
      <c r="Q18" s="10" t="s">
        <v>98</v>
      </c>
    </row>
    <row r="19" spans="1:17" s="11" customFormat="1" x14ac:dyDescent="0.3">
      <c r="A19" s="1" t="s">
        <v>41</v>
      </c>
      <c r="B19" s="5" t="s">
        <v>3</v>
      </c>
      <c r="C19" s="2" t="s">
        <v>42</v>
      </c>
      <c r="D19" s="5" t="s">
        <v>5</v>
      </c>
      <c r="E19" s="3">
        <v>35000</v>
      </c>
      <c r="F19" s="6">
        <v>2</v>
      </c>
      <c r="G19" s="7" t="s">
        <v>6</v>
      </c>
      <c r="H19" s="7" t="s">
        <v>3</v>
      </c>
      <c r="I19" s="7" t="s">
        <v>3</v>
      </c>
      <c r="J19" s="7" t="s">
        <v>3</v>
      </c>
      <c r="K19" s="7">
        <v>1</v>
      </c>
      <c r="L19" s="7" t="s">
        <v>3</v>
      </c>
      <c r="M19" s="7" t="s">
        <v>7</v>
      </c>
      <c r="N19" s="7" t="s">
        <v>8</v>
      </c>
      <c r="O19" s="7" t="s">
        <v>6</v>
      </c>
      <c r="P19" s="12">
        <v>0</v>
      </c>
      <c r="Q19" s="10" t="s">
        <v>99</v>
      </c>
    </row>
    <row r="20" spans="1:17" s="15" customFormat="1" x14ac:dyDescent="0.3">
      <c r="A20" s="1" t="s">
        <v>45</v>
      </c>
      <c r="B20" s="5" t="s">
        <v>3</v>
      </c>
      <c r="C20" s="2" t="s">
        <v>46</v>
      </c>
      <c r="D20" s="5" t="s">
        <v>3</v>
      </c>
      <c r="E20" s="3">
        <v>820000</v>
      </c>
      <c r="F20" s="6">
        <v>2</v>
      </c>
      <c r="G20" s="7" t="s">
        <v>6</v>
      </c>
      <c r="H20" s="7" t="s">
        <v>3</v>
      </c>
      <c r="I20" s="7" t="s">
        <v>6</v>
      </c>
      <c r="J20" s="7" t="s">
        <v>3</v>
      </c>
      <c r="K20" s="7">
        <v>1</v>
      </c>
      <c r="L20" s="7" t="s">
        <v>3</v>
      </c>
      <c r="M20" s="7" t="s">
        <v>3</v>
      </c>
      <c r="N20" s="7" t="s">
        <v>8</v>
      </c>
      <c r="O20" s="7" t="s">
        <v>3</v>
      </c>
      <c r="P20" s="12">
        <v>70000</v>
      </c>
      <c r="Q20" s="10" t="s">
        <v>100</v>
      </c>
    </row>
    <row r="21" spans="1:17" s="15" customFormat="1" x14ac:dyDescent="0.3">
      <c r="A21" s="1" t="s">
        <v>48</v>
      </c>
      <c r="B21" s="5" t="s">
        <v>3</v>
      </c>
      <c r="C21" s="2" t="s">
        <v>49</v>
      </c>
      <c r="D21" s="5" t="s">
        <v>3</v>
      </c>
      <c r="E21" s="3">
        <f>5984+20328</f>
        <v>26312</v>
      </c>
      <c r="F21" s="6">
        <v>1</v>
      </c>
      <c r="G21" s="7" t="s">
        <v>6</v>
      </c>
      <c r="H21" s="7" t="s">
        <v>3</v>
      </c>
      <c r="I21" s="7" t="s">
        <v>3</v>
      </c>
      <c r="J21" s="7" t="s">
        <v>3</v>
      </c>
      <c r="K21" s="7" t="s">
        <v>50</v>
      </c>
      <c r="L21" s="7" t="s">
        <v>3</v>
      </c>
      <c r="M21" s="7" t="s">
        <v>7</v>
      </c>
      <c r="N21" s="7" t="s">
        <v>8</v>
      </c>
      <c r="O21" s="7" t="s">
        <v>3</v>
      </c>
      <c r="P21" s="12">
        <v>0</v>
      </c>
      <c r="Q21" s="10" t="s">
        <v>115</v>
      </c>
    </row>
    <row r="22" spans="1:17" s="11" customFormat="1" x14ac:dyDescent="0.3">
      <c r="A22" s="1" t="s">
        <v>53</v>
      </c>
      <c r="B22" s="5" t="s">
        <v>3</v>
      </c>
      <c r="C22" s="2" t="s">
        <v>54</v>
      </c>
      <c r="D22" s="5" t="s">
        <v>3</v>
      </c>
      <c r="E22" s="3">
        <v>160304</v>
      </c>
      <c r="F22" s="6">
        <v>1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55</v>
      </c>
      <c r="L22" s="7" t="s">
        <v>3</v>
      </c>
      <c r="M22" s="7" t="s">
        <v>6</v>
      </c>
      <c r="N22" s="7" t="s">
        <v>8</v>
      </c>
      <c r="O22" s="7" t="s">
        <v>6</v>
      </c>
      <c r="P22" s="12">
        <v>0</v>
      </c>
      <c r="Q22" s="10"/>
    </row>
    <row r="23" spans="1:17" s="11" customFormat="1" x14ac:dyDescent="0.3">
      <c r="A23" s="1" t="s">
        <v>56</v>
      </c>
      <c r="B23" s="5" t="s">
        <v>3</v>
      </c>
      <c r="C23" s="2" t="s">
        <v>102</v>
      </c>
      <c r="D23" s="5" t="s">
        <v>3</v>
      </c>
      <c r="E23" s="3">
        <v>350000</v>
      </c>
      <c r="F23" s="6">
        <v>1</v>
      </c>
      <c r="G23" s="7" t="s">
        <v>6</v>
      </c>
      <c r="H23" s="7" t="s">
        <v>3</v>
      </c>
      <c r="I23" s="7" t="s">
        <v>3</v>
      </c>
      <c r="J23" s="7" t="s">
        <v>3</v>
      </c>
      <c r="K23" s="7">
        <v>1</v>
      </c>
      <c r="L23" s="7" t="s">
        <v>3</v>
      </c>
      <c r="M23" s="7" t="s">
        <v>21</v>
      </c>
      <c r="N23" s="7" t="s">
        <v>8</v>
      </c>
      <c r="O23" s="7" t="s">
        <v>6</v>
      </c>
      <c r="P23" s="12">
        <f>40000*0.5</f>
        <v>20000</v>
      </c>
      <c r="Q23" s="10" t="s">
        <v>103</v>
      </c>
    </row>
    <row r="24" spans="1:17" s="15" customFormat="1" x14ac:dyDescent="0.3">
      <c r="A24" s="1" t="s">
        <v>57</v>
      </c>
      <c r="B24" s="5" t="s">
        <v>3</v>
      </c>
      <c r="C24" s="2" t="s">
        <v>58</v>
      </c>
      <c r="D24" s="5" t="s">
        <v>3</v>
      </c>
      <c r="E24" s="3">
        <v>183300</v>
      </c>
      <c r="F24" s="6">
        <v>1</v>
      </c>
      <c r="G24" s="7" t="s">
        <v>6</v>
      </c>
      <c r="H24" s="7" t="s">
        <v>3</v>
      </c>
      <c r="I24" s="7" t="s">
        <v>3</v>
      </c>
      <c r="J24" s="7" t="s">
        <v>3</v>
      </c>
      <c r="K24" s="7">
        <v>1</v>
      </c>
      <c r="L24" s="7" t="s">
        <v>3</v>
      </c>
      <c r="M24" s="7" t="s">
        <v>3</v>
      </c>
      <c r="N24" s="7" t="s">
        <v>8</v>
      </c>
      <c r="O24" s="7" t="s">
        <v>3</v>
      </c>
      <c r="P24" s="12">
        <v>70000</v>
      </c>
      <c r="Q24" s="10" t="s">
        <v>104</v>
      </c>
    </row>
    <row r="25" spans="1:17" s="11" customFormat="1" x14ac:dyDescent="0.3">
      <c r="A25" s="1" t="s">
        <v>59</v>
      </c>
      <c r="B25" s="5" t="s">
        <v>3</v>
      </c>
      <c r="C25" s="2" t="s">
        <v>60</v>
      </c>
      <c r="D25" s="5" t="s">
        <v>3</v>
      </c>
      <c r="E25" s="3">
        <v>39514</v>
      </c>
      <c r="F25" s="6">
        <v>1</v>
      </c>
      <c r="G25" s="7" t="s">
        <v>6</v>
      </c>
      <c r="H25" s="7" t="s">
        <v>3</v>
      </c>
      <c r="I25" s="7" t="s">
        <v>3</v>
      </c>
      <c r="J25" s="7" t="s">
        <v>3</v>
      </c>
      <c r="K25" s="7">
        <v>1</v>
      </c>
      <c r="L25" s="7" t="s">
        <v>6</v>
      </c>
      <c r="M25" s="7" t="s">
        <v>6</v>
      </c>
      <c r="N25" s="7" t="s">
        <v>8</v>
      </c>
      <c r="O25" s="7" t="s">
        <v>6</v>
      </c>
      <c r="P25" s="12">
        <v>0</v>
      </c>
      <c r="Q25" s="10"/>
    </row>
    <row r="26" spans="1:17" s="15" customFormat="1" x14ac:dyDescent="0.3">
      <c r="A26" s="1" t="s">
        <v>63</v>
      </c>
      <c r="B26" s="5" t="s">
        <v>3</v>
      </c>
      <c r="C26" s="2" t="s">
        <v>64</v>
      </c>
      <c r="D26" s="5" t="s">
        <v>3</v>
      </c>
      <c r="E26" s="3">
        <v>404120</v>
      </c>
      <c r="F26" s="6">
        <v>2</v>
      </c>
      <c r="G26" s="7" t="s">
        <v>6</v>
      </c>
      <c r="H26" s="7" t="s">
        <v>3</v>
      </c>
      <c r="I26" s="7" t="s">
        <v>3</v>
      </c>
      <c r="J26" s="7" t="s">
        <v>3</v>
      </c>
      <c r="K26" s="7">
        <v>1</v>
      </c>
      <c r="L26" s="7" t="s">
        <v>6</v>
      </c>
      <c r="M26" s="7" t="s">
        <v>3</v>
      </c>
      <c r="N26" s="7" t="s">
        <v>8</v>
      </c>
      <c r="O26" s="7" t="s">
        <v>6</v>
      </c>
      <c r="P26" s="12">
        <v>100000</v>
      </c>
      <c r="Q26" s="10" t="s">
        <v>105</v>
      </c>
    </row>
    <row r="27" spans="1:17" s="15" customFormat="1" x14ac:dyDescent="0.3">
      <c r="A27" s="1" t="s">
        <v>65</v>
      </c>
      <c r="B27" s="5" t="s">
        <v>3</v>
      </c>
      <c r="C27" s="2" t="s">
        <v>66</v>
      </c>
      <c r="D27" s="5" t="s">
        <v>3</v>
      </c>
      <c r="E27" s="3">
        <v>75000</v>
      </c>
      <c r="F27" s="6">
        <v>1</v>
      </c>
      <c r="G27" s="7" t="s">
        <v>3</v>
      </c>
      <c r="H27" s="7" t="s">
        <v>3</v>
      </c>
      <c r="I27" s="7" t="s">
        <v>3</v>
      </c>
      <c r="J27" s="7" t="s">
        <v>3</v>
      </c>
      <c r="K27" s="7">
        <v>1</v>
      </c>
      <c r="L27" s="7" t="s">
        <v>3</v>
      </c>
      <c r="M27" s="7" t="s">
        <v>7</v>
      </c>
      <c r="N27" s="7" t="s">
        <v>8</v>
      </c>
      <c r="O27" s="7" t="s">
        <v>3</v>
      </c>
      <c r="P27" s="12">
        <f>E27*0.5</f>
        <v>37500</v>
      </c>
      <c r="Q27" s="10" t="s">
        <v>47</v>
      </c>
    </row>
    <row r="28" spans="1:17" s="14" customFormat="1" x14ac:dyDescent="0.3">
      <c r="A28" s="1" t="s">
        <v>67</v>
      </c>
      <c r="B28" s="5" t="s">
        <v>3</v>
      </c>
      <c r="C28" s="2" t="s">
        <v>4</v>
      </c>
      <c r="D28" s="5" t="s">
        <v>5</v>
      </c>
      <c r="E28" s="3">
        <v>74606</v>
      </c>
      <c r="F28" s="6">
        <v>1</v>
      </c>
      <c r="G28" s="7" t="s">
        <v>6</v>
      </c>
      <c r="H28" s="7" t="s">
        <v>3</v>
      </c>
      <c r="I28" s="7" t="s">
        <v>3</v>
      </c>
      <c r="J28" s="7" t="s">
        <v>3</v>
      </c>
      <c r="K28" s="7">
        <v>1</v>
      </c>
      <c r="L28" s="7" t="s">
        <v>3</v>
      </c>
      <c r="M28" s="7" t="s">
        <v>7</v>
      </c>
      <c r="N28" s="7" t="s">
        <v>8</v>
      </c>
      <c r="O28" s="7" t="s">
        <v>3</v>
      </c>
      <c r="P28" s="12">
        <f>(E28-8755-5000)*0.5</f>
        <v>30425.5</v>
      </c>
      <c r="Q28" s="10" t="s">
        <v>69</v>
      </c>
    </row>
    <row r="29" spans="1:17" x14ac:dyDescent="0.3">
      <c r="A29" s="1" t="s">
        <v>68</v>
      </c>
      <c r="B29" s="5" t="s">
        <v>3</v>
      </c>
      <c r="C29" s="2" t="s">
        <v>4</v>
      </c>
      <c r="D29" s="5" t="s">
        <v>3</v>
      </c>
      <c r="E29" s="3">
        <v>61705.9</v>
      </c>
      <c r="F29" s="6">
        <v>1</v>
      </c>
      <c r="G29" s="7" t="s">
        <v>6</v>
      </c>
      <c r="H29" s="7" t="s">
        <v>3</v>
      </c>
      <c r="I29" s="7" t="s">
        <v>6</v>
      </c>
      <c r="J29" s="7" t="s">
        <v>3</v>
      </c>
      <c r="K29" s="7">
        <v>1</v>
      </c>
      <c r="L29" s="7" t="s">
        <v>3</v>
      </c>
      <c r="M29" s="7" t="s">
        <v>7</v>
      </c>
      <c r="N29" s="7" t="s">
        <v>8</v>
      </c>
      <c r="O29" s="7" t="s">
        <v>3</v>
      </c>
      <c r="P29" s="12">
        <f>E29*0.5</f>
        <v>30852.95</v>
      </c>
      <c r="Q29" s="10" t="s">
        <v>70</v>
      </c>
    </row>
    <row r="30" spans="1:17" s="8" customFormat="1" x14ac:dyDescent="0.3">
      <c r="A30" s="1" t="s">
        <v>73</v>
      </c>
      <c r="B30" s="5" t="s">
        <v>3</v>
      </c>
      <c r="C30" s="2" t="s">
        <v>71</v>
      </c>
      <c r="D30" s="5" t="s">
        <v>3</v>
      </c>
      <c r="E30" s="3">
        <v>630733</v>
      </c>
      <c r="F30" s="6">
        <v>1</v>
      </c>
      <c r="G30" s="7" t="s">
        <v>3</v>
      </c>
      <c r="H30" s="7" t="s">
        <v>3</v>
      </c>
      <c r="I30" s="7" t="s">
        <v>6</v>
      </c>
      <c r="J30" s="7" t="s">
        <v>3</v>
      </c>
      <c r="K30" s="7" t="s">
        <v>31</v>
      </c>
      <c r="L30" s="7" t="s">
        <v>3</v>
      </c>
      <c r="M30" s="7" t="s">
        <v>7</v>
      </c>
      <c r="N30" s="7" t="s">
        <v>8</v>
      </c>
      <c r="O30" s="7" t="s">
        <v>7</v>
      </c>
      <c r="P30" s="12">
        <f>E30</f>
        <v>630733</v>
      </c>
      <c r="Q30" s="10" t="s">
        <v>72</v>
      </c>
    </row>
    <row r="31" spans="1:17" s="8" customFormat="1" x14ac:dyDescent="0.3">
      <c r="A31" s="1" t="s">
        <v>73</v>
      </c>
      <c r="B31" s="5" t="s">
        <v>3</v>
      </c>
      <c r="C31" s="2" t="s">
        <v>106</v>
      </c>
      <c r="D31" s="5" t="s">
        <v>3</v>
      </c>
      <c r="E31" s="3">
        <v>16620</v>
      </c>
      <c r="F31" s="6">
        <v>1</v>
      </c>
      <c r="G31" s="7" t="s">
        <v>6</v>
      </c>
      <c r="H31" s="7" t="s">
        <v>3</v>
      </c>
      <c r="I31" s="7" t="s">
        <v>3</v>
      </c>
      <c r="J31" s="7" t="s">
        <v>3</v>
      </c>
      <c r="K31" s="7" t="s">
        <v>32</v>
      </c>
      <c r="L31" s="7" t="s">
        <v>6</v>
      </c>
      <c r="M31" s="7" t="s">
        <v>7</v>
      </c>
      <c r="N31" s="7" t="s">
        <v>8</v>
      </c>
      <c r="O31" s="7" t="s">
        <v>6</v>
      </c>
      <c r="P31" s="12">
        <v>0</v>
      </c>
      <c r="Q31" s="10"/>
    </row>
    <row r="32" spans="1:17" s="14" customFormat="1" x14ac:dyDescent="0.3">
      <c r="A32" s="1" t="s">
        <v>74</v>
      </c>
      <c r="B32" s="5" t="s">
        <v>3</v>
      </c>
      <c r="C32" s="2" t="s">
        <v>75</v>
      </c>
      <c r="D32" s="5" t="s">
        <v>3</v>
      </c>
      <c r="E32" s="3">
        <v>36597.46</v>
      </c>
      <c r="F32" s="6">
        <v>1</v>
      </c>
      <c r="G32" s="7" t="s">
        <v>6</v>
      </c>
      <c r="H32" s="7" t="s">
        <v>3</v>
      </c>
      <c r="I32" s="7" t="s">
        <v>6</v>
      </c>
      <c r="J32" s="7" t="s">
        <v>3</v>
      </c>
      <c r="K32" s="7">
        <v>1</v>
      </c>
      <c r="L32" s="7" t="s">
        <v>3</v>
      </c>
      <c r="M32" s="7" t="s">
        <v>7</v>
      </c>
      <c r="N32" s="7" t="s">
        <v>8</v>
      </c>
      <c r="O32" s="7" t="s">
        <v>3</v>
      </c>
      <c r="P32" s="12">
        <f>(E32-8500)*0.5</f>
        <v>14048.73</v>
      </c>
      <c r="Q32" s="10" t="s">
        <v>76</v>
      </c>
    </row>
    <row r="33" spans="1:17" s="15" customFormat="1" x14ac:dyDescent="0.3">
      <c r="A33" s="1" t="s">
        <v>77</v>
      </c>
      <c r="B33" s="5" t="s">
        <v>3</v>
      </c>
      <c r="C33" s="2" t="s">
        <v>78</v>
      </c>
      <c r="D33" s="5" t="s">
        <v>3</v>
      </c>
      <c r="E33" s="3">
        <v>142005.29</v>
      </c>
      <c r="F33" s="6">
        <v>1</v>
      </c>
      <c r="G33" s="7" t="s">
        <v>3</v>
      </c>
      <c r="H33" s="7" t="s">
        <v>3</v>
      </c>
      <c r="I33" s="7" t="s">
        <v>3</v>
      </c>
      <c r="J33" s="7" t="s">
        <v>3</v>
      </c>
      <c r="K33" s="7">
        <v>1</v>
      </c>
      <c r="L33" s="7" t="s">
        <v>3</v>
      </c>
      <c r="M33" s="7" t="s">
        <v>21</v>
      </c>
      <c r="N33" s="7" t="s">
        <v>8</v>
      </c>
      <c r="O33" s="7" t="s">
        <v>3</v>
      </c>
      <c r="P33" s="12">
        <f>(E33-6533.33)*0.5</f>
        <v>67735.98000000001</v>
      </c>
      <c r="Q33" s="10" t="s">
        <v>43</v>
      </c>
    </row>
    <row r="34" spans="1:17" s="15" customFormat="1" x14ac:dyDescent="0.3">
      <c r="A34" s="1" t="s">
        <v>79</v>
      </c>
      <c r="B34" s="5" t="s">
        <v>3</v>
      </c>
      <c r="C34" s="2" t="s">
        <v>80</v>
      </c>
      <c r="D34" s="5" t="s">
        <v>3</v>
      </c>
      <c r="E34" s="3">
        <v>32472.19</v>
      </c>
      <c r="F34" s="6">
        <v>1</v>
      </c>
      <c r="G34" s="7" t="s">
        <v>3</v>
      </c>
      <c r="H34" s="7" t="s">
        <v>3</v>
      </c>
      <c r="I34" s="7" t="s">
        <v>6</v>
      </c>
      <c r="J34" s="7" t="s">
        <v>3</v>
      </c>
      <c r="K34" s="7">
        <v>1</v>
      </c>
      <c r="L34" s="7" t="s">
        <v>6</v>
      </c>
      <c r="M34" s="7" t="s">
        <v>7</v>
      </c>
      <c r="N34" s="7" t="s">
        <v>8</v>
      </c>
      <c r="O34" s="7" t="s">
        <v>7</v>
      </c>
      <c r="P34" s="12">
        <f>E34</f>
        <v>32472.19</v>
      </c>
      <c r="Q34" s="10" t="s">
        <v>107</v>
      </c>
    </row>
    <row r="35" spans="1:17" s="11" customFormat="1" x14ac:dyDescent="0.3">
      <c r="A35" s="17" t="s">
        <v>81</v>
      </c>
      <c r="B35" s="5" t="s">
        <v>3</v>
      </c>
      <c r="C35" s="2" t="s">
        <v>4</v>
      </c>
      <c r="D35" s="5" t="s">
        <v>3</v>
      </c>
      <c r="E35" s="3">
        <v>63470</v>
      </c>
      <c r="F35" s="6">
        <v>1</v>
      </c>
      <c r="G35" s="7" t="s">
        <v>6</v>
      </c>
      <c r="H35" s="7" t="s">
        <v>3</v>
      </c>
      <c r="I35" s="7" t="s">
        <v>3</v>
      </c>
      <c r="J35" s="7" t="s">
        <v>3</v>
      </c>
      <c r="K35" s="7">
        <v>1</v>
      </c>
      <c r="L35" s="7" t="s">
        <v>3</v>
      </c>
      <c r="M35" s="7" t="s">
        <v>7</v>
      </c>
      <c r="N35" s="7" t="s">
        <v>8</v>
      </c>
      <c r="O35" s="7" t="s">
        <v>3</v>
      </c>
      <c r="P35" s="12">
        <f>(E35-9690)*0.5</f>
        <v>26890</v>
      </c>
      <c r="Q35" s="10" t="s">
        <v>43</v>
      </c>
    </row>
    <row r="36" spans="1:17" s="14" customFormat="1" x14ac:dyDescent="0.3">
      <c r="A36" s="1" t="s">
        <v>82</v>
      </c>
      <c r="B36" s="5" t="s">
        <v>3</v>
      </c>
      <c r="C36" s="2" t="s">
        <v>83</v>
      </c>
      <c r="D36" s="5" t="s">
        <v>3</v>
      </c>
      <c r="E36" s="3">
        <v>53572</v>
      </c>
      <c r="F36" s="6">
        <v>2</v>
      </c>
      <c r="G36" s="7" t="s">
        <v>6</v>
      </c>
      <c r="H36" s="7" t="s">
        <v>3</v>
      </c>
      <c r="I36" s="7" t="s">
        <v>3</v>
      </c>
      <c r="J36" s="7" t="s">
        <v>3</v>
      </c>
      <c r="K36" s="7">
        <v>1</v>
      </c>
      <c r="L36" s="7" t="s">
        <v>3</v>
      </c>
      <c r="M36" s="7" t="s">
        <v>6</v>
      </c>
      <c r="N36" s="7" t="s">
        <v>8</v>
      </c>
      <c r="O36" s="7" t="s">
        <v>6</v>
      </c>
      <c r="P36" s="12">
        <v>19520</v>
      </c>
      <c r="Q36" s="10" t="s">
        <v>108</v>
      </c>
    </row>
    <row r="37" spans="1:17" s="16" customFormat="1" x14ac:dyDescent="0.3">
      <c r="A37" s="1" t="s">
        <v>84</v>
      </c>
      <c r="B37" s="5" t="s">
        <v>3</v>
      </c>
      <c r="C37" s="2" t="s">
        <v>85</v>
      </c>
      <c r="D37" s="5" t="s">
        <v>3</v>
      </c>
      <c r="E37" s="3">
        <v>145000</v>
      </c>
      <c r="F37" s="6">
        <v>1</v>
      </c>
      <c r="G37" s="7" t="s">
        <v>3</v>
      </c>
      <c r="H37" s="7" t="s">
        <v>3</v>
      </c>
      <c r="I37" s="7" t="s">
        <v>6</v>
      </c>
      <c r="J37" s="7" t="s">
        <v>3</v>
      </c>
      <c r="K37" s="7">
        <v>1</v>
      </c>
      <c r="L37" s="7" t="s">
        <v>3</v>
      </c>
      <c r="M37" s="7" t="s">
        <v>7</v>
      </c>
      <c r="N37" s="7" t="s">
        <v>8</v>
      </c>
      <c r="O37" s="7" t="s">
        <v>7</v>
      </c>
      <c r="P37" s="12">
        <f>E37</f>
        <v>145000</v>
      </c>
      <c r="Q37" s="10" t="s">
        <v>86</v>
      </c>
    </row>
    <row r="38" spans="1:17" s="15" customFormat="1" x14ac:dyDescent="0.3">
      <c r="A38" s="1"/>
      <c r="B38" s="5"/>
      <c r="C38" s="2"/>
      <c r="D38" s="5"/>
      <c r="E38" s="3"/>
      <c r="F38" s="6"/>
      <c r="G38" s="7"/>
      <c r="H38" s="7"/>
      <c r="I38" s="7"/>
      <c r="J38" s="7"/>
      <c r="K38" s="7"/>
      <c r="L38" s="7"/>
      <c r="M38" s="7"/>
      <c r="N38" s="7"/>
      <c r="O38" s="7"/>
      <c r="P38" s="12"/>
      <c r="Q38" s="10"/>
    </row>
    <row r="39" spans="1:17" s="14" customFormat="1" x14ac:dyDescent="0.3">
      <c r="A39" s="1"/>
      <c r="B39" s="5"/>
      <c r="C39" s="2"/>
      <c r="D39" s="5"/>
      <c r="E39" s="3">
        <f>SUM(E2:E38)</f>
        <v>5940786.2400000012</v>
      </c>
      <c r="F39" s="6" t="s">
        <v>109</v>
      </c>
      <c r="G39" s="7"/>
      <c r="H39" s="7"/>
      <c r="I39" s="7"/>
      <c r="J39" s="7"/>
      <c r="K39" s="7"/>
      <c r="L39" s="7"/>
      <c r="M39" s="7"/>
      <c r="N39" s="7"/>
      <c r="O39" s="19"/>
      <c r="P39" s="12">
        <f>SUM(P2:P38)</f>
        <v>2019536.15</v>
      </c>
      <c r="Q39" s="10" t="s">
        <v>116</v>
      </c>
    </row>
    <row r="40" spans="1:17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0"/>
      <c r="Q40" s="21"/>
    </row>
    <row r="41" spans="1:17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v>2500000</v>
      </c>
      <c r="Q41" s="10" t="s">
        <v>112</v>
      </c>
    </row>
    <row r="42" spans="1:17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0"/>
      <c r="Q42" s="21"/>
    </row>
    <row r="43" spans="1:17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0">
        <f>P41-P39</f>
        <v>480463.85000000009</v>
      </c>
      <c r="Q43" s="21" t="s">
        <v>110</v>
      </c>
    </row>
    <row r="44" spans="1:17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2"/>
      <c r="Q44" s="11"/>
    </row>
    <row r="45" spans="1:17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x14ac:dyDescent="0.3">
      <c r="A46" s="1" t="s">
        <v>13</v>
      </c>
      <c r="B46" s="5" t="s">
        <v>3</v>
      </c>
      <c r="C46" s="2" t="s">
        <v>11</v>
      </c>
      <c r="D46" s="5" t="s">
        <v>12</v>
      </c>
      <c r="E46" s="3">
        <v>34472.239999999998</v>
      </c>
      <c r="F46" s="6">
        <v>1</v>
      </c>
      <c r="G46" s="7" t="s">
        <v>6</v>
      </c>
      <c r="H46" s="7" t="s">
        <v>3</v>
      </c>
      <c r="I46" s="7" t="s">
        <v>6</v>
      </c>
      <c r="J46" s="7" t="s">
        <v>3</v>
      </c>
      <c r="K46" s="7">
        <v>1</v>
      </c>
      <c r="L46" s="7" t="s">
        <v>6</v>
      </c>
      <c r="M46" s="7" t="s">
        <v>7</v>
      </c>
      <c r="N46" s="7" t="s">
        <v>8</v>
      </c>
      <c r="O46" s="7" t="s">
        <v>3</v>
      </c>
      <c r="P46" s="18">
        <f>E46</f>
        <v>34472.239999999998</v>
      </c>
      <c r="Q46" s="10" t="s">
        <v>88</v>
      </c>
    </row>
    <row r="47" spans="1:17" x14ac:dyDescent="0.3">
      <c r="A47" s="1" t="s">
        <v>17</v>
      </c>
      <c r="B47" s="5" t="s">
        <v>3</v>
      </c>
      <c r="C47" s="2" t="s">
        <v>11</v>
      </c>
      <c r="D47" s="5" t="s">
        <v>3</v>
      </c>
      <c r="E47" s="3">
        <v>18468.13</v>
      </c>
      <c r="F47" s="6">
        <v>1</v>
      </c>
      <c r="G47" s="7" t="s">
        <v>6</v>
      </c>
      <c r="H47" s="7" t="s">
        <v>3</v>
      </c>
      <c r="I47" s="7" t="s">
        <v>6</v>
      </c>
      <c r="J47" s="7" t="s">
        <v>3</v>
      </c>
      <c r="K47" s="7">
        <v>1</v>
      </c>
      <c r="L47" s="7" t="s">
        <v>3</v>
      </c>
      <c r="M47" s="7" t="s">
        <v>7</v>
      </c>
      <c r="N47" s="7" t="s">
        <v>8</v>
      </c>
      <c r="O47" s="7" t="s">
        <v>3</v>
      </c>
      <c r="P47" s="12">
        <f>E47</f>
        <v>18468.13</v>
      </c>
      <c r="Q47" s="10" t="s">
        <v>88</v>
      </c>
    </row>
    <row r="48" spans="1:17" x14ac:dyDescent="0.3">
      <c r="A48" s="1" t="s">
        <v>19</v>
      </c>
      <c r="B48" s="5" t="s">
        <v>3</v>
      </c>
      <c r="C48" s="2" t="s">
        <v>11</v>
      </c>
      <c r="D48" s="5" t="s">
        <v>3</v>
      </c>
      <c r="E48" s="3">
        <v>18468.13</v>
      </c>
      <c r="F48" s="6">
        <v>1</v>
      </c>
      <c r="G48" s="7" t="s">
        <v>6</v>
      </c>
      <c r="H48" s="7" t="s">
        <v>3</v>
      </c>
      <c r="I48" s="7" t="s">
        <v>6</v>
      </c>
      <c r="J48" s="7" t="s">
        <v>3</v>
      </c>
      <c r="K48" s="7">
        <v>1</v>
      </c>
      <c r="L48" s="7" t="s">
        <v>3</v>
      </c>
      <c r="M48" s="7" t="s">
        <v>7</v>
      </c>
      <c r="N48" s="7" t="s">
        <v>8</v>
      </c>
      <c r="O48" s="7" t="s">
        <v>3</v>
      </c>
      <c r="P48" s="12">
        <f>E48</f>
        <v>18468.13</v>
      </c>
      <c r="Q48" s="10" t="s">
        <v>88</v>
      </c>
    </row>
    <row r="49" spans="1:17" x14ac:dyDescent="0.3">
      <c r="A49" s="1" t="s">
        <v>51</v>
      </c>
      <c r="B49" s="5" t="s">
        <v>3</v>
      </c>
      <c r="C49" s="2" t="s">
        <v>11</v>
      </c>
      <c r="D49" s="5" t="s">
        <v>3</v>
      </c>
      <c r="E49" s="3">
        <v>18746</v>
      </c>
      <c r="F49" s="6">
        <v>1</v>
      </c>
      <c r="G49" s="7" t="s">
        <v>3</v>
      </c>
      <c r="H49" s="7" t="s">
        <v>3</v>
      </c>
      <c r="I49" s="7" t="s">
        <v>3</v>
      </c>
      <c r="J49" s="7" t="s">
        <v>3</v>
      </c>
      <c r="K49" s="7" t="s">
        <v>52</v>
      </c>
      <c r="L49" s="7" t="s">
        <v>3</v>
      </c>
      <c r="M49" s="7" t="s">
        <v>7</v>
      </c>
      <c r="N49" s="7" t="s">
        <v>8</v>
      </c>
      <c r="O49" s="7" t="s">
        <v>3</v>
      </c>
      <c r="P49" s="12">
        <v>18468</v>
      </c>
      <c r="Q49" s="10" t="s">
        <v>101</v>
      </c>
    </row>
    <row r="50" spans="1:17" x14ac:dyDescent="0.3">
      <c r="A50" s="11"/>
      <c r="B50" s="11"/>
      <c r="C50" s="11"/>
      <c r="D50" s="11"/>
      <c r="E50" s="23"/>
      <c r="F50" s="21"/>
      <c r="G50" s="11"/>
      <c r="H50" s="11"/>
      <c r="I50" s="11"/>
      <c r="J50" s="11"/>
      <c r="K50" s="11"/>
      <c r="L50" s="11"/>
      <c r="M50" s="11"/>
      <c r="N50" s="11"/>
      <c r="O50" s="11"/>
      <c r="P50" s="20">
        <f>SUM(P46:P49)</f>
        <v>89876.5</v>
      </c>
      <c r="Q50" s="10" t="s">
        <v>116</v>
      </c>
    </row>
    <row r="51" spans="1:17" x14ac:dyDescent="0.3">
      <c r="A51" s="8"/>
      <c r="B51" s="8"/>
      <c r="C51" s="8"/>
      <c r="D51" s="8"/>
      <c r="E51" s="24">
        <f>SUM(E46:E50)</f>
        <v>90154.5</v>
      </c>
      <c r="F51" s="25" t="s">
        <v>109</v>
      </c>
      <c r="G51" s="8"/>
      <c r="H51" s="8"/>
      <c r="I51" s="8"/>
      <c r="J51" s="8"/>
      <c r="K51" s="8"/>
      <c r="L51" s="8"/>
      <c r="M51" s="8"/>
      <c r="N51" s="8"/>
      <c r="O51" s="8"/>
      <c r="P51" s="20"/>
      <c r="Q51" s="21"/>
    </row>
    <row r="52" spans="1:17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2">
        <v>5000000</v>
      </c>
      <c r="Q52" s="10" t="s">
        <v>112</v>
      </c>
    </row>
    <row r="53" spans="1:17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1"/>
    </row>
    <row r="54" spans="1:17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>
        <f>P52-P50</f>
        <v>4910123.5</v>
      </c>
      <c r="Q54" s="21" t="s">
        <v>110</v>
      </c>
    </row>
  </sheetData>
  <sortState xmlns:xlrd2="http://schemas.microsoft.com/office/spreadsheetml/2017/richdata2" ref="A2:Q39">
    <sortCondition ref="A2:A39"/>
  </sortState>
  <hyperlinks>
    <hyperlink ref="E1" r:id="rId1" display="ARM 2.13.407:" xr:uid="{693E0F5E-15D7-4313-9170-FD081D2C09E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Ness, Quinn</dc:creator>
  <cp:lastModifiedBy>Spooner, Elizabeth</cp:lastModifiedBy>
  <dcterms:created xsi:type="dcterms:W3CDTF">2020-06-01T20:02:26Z</dcterms:created>
  <dcterms:modified xsi:type="dcterms:W3CDTF">2020-06-10T22:02:52Z</dcterms:modified>
</cp:coreProperties>
</file>