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3.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4.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5.xml" ContentType="application/vnd.openxmlformats-officedocument.drawing+xml"/>
  <Override PartName="/xl/comments43.xml" ContentType="application/vnd.openxmlformats-officedocument.spreadsheetml.comments+xml"/>
  <Override PartName="/xl/drawings/drawing6.xml" ContentType="application/vnd.openxmlformats-officedocument.drawing+xml"/>
  <Override PartName="/xl/comments44.xml" ContentType="application/vnd.openxmlformats-officedocument.spreadsheetml.comments+xml"/>
  <Override PartName="/xl/drawings/drawing7.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updateLinks="never" codeName="ThisWorkbook"/>
  <mc:AlternateContent xmlns:mc="http://schemas.openxmlformats.org/markup-compatibility/2006">
    <mc:Choice Requires="x15">
      <x15ac:absPath xmlns:x15ac="http://schemas.microsoft.com/office/spreadsheetml/2010/11/ac" url="https://mtgov-my.sharepoint.com/personal/cmb731_mt_gov/Documents/Desktop/"/>
    </mc:Choice>
  </mc:AlternateContent>
  <xr:revisionPtr revIDLastSave="0" documentId="8_{772B6C13-A66D-4A5B-9C8B-E5BA53DC4DD9}" xr6:coauthVersionLast="47" xr6:coauthVersionMax="47" xr10:uidLastSave="{00000000-0000-0000-0000-000000000000}"/>
  <bookViews>
    <workbookView xWindow="-120" yWindow="-120" windowWidth="25440" windowHeight="15390" firstSheet="1" activeTab="4" xr2:uid="{00000000-000D-0000-FFFF-FFFF00000000}"/>
  </bookViews>
  <sheets>
    <sheet name="Entity Lookup" sheetId="151" state="hidden" r:id="rId1"/>
    <sheet name="Instructions" sheetId="142" r:id="rId2"/>
    <sheet name="AFR Basics" sheetId="148" r:id="rId3"/>
    <sheet name="TRIAL BALANCE CERTIFICATION" sheetId="149" r:id="rId4"/>
    <sheet name="COVER PAGE" sheetId="2" r:id="rId5"/>
    <sheet name="FILING FEE FORM" sheetId="3" r:id="rId6"/>
    <sheet name="TABLE OF CONTENTS" sheetId="4" r:id="rId7"/>
    <sheet name="INTROD. SECT. COVER" sheetId="5" r:id="rId8"/>
    <sheet name="LTR. OF TRANSMITTAL" sheetId="6" r:id="rId9"/>
    <sheet name="ELECTED OFFICIALS-SIGNATURE PG" sheetId="7" r:id="rId10"/>
    <sheet name="FIN. SECTION COVER" sheetId="8" r:id="rId11"/>
    <sheet name="MD&amp;A COVER" sheetId="9" r:id="rId12"/>
    <sheet name="BASIC FS COVER" sheetId="10" r:id="rId13"/>
    <sheet name="GW-STATEMENT NET POSITION(13)" sheetId="11" r:id="rId14"/>
    <sheet name="GW-STATEMENT OF ACTIVITIES(14)" sheetId="12" r:id="rId15"/>
    <sheet name="GOVERNMENTAL FUNDS - BS(15)" sheetId="13" r:id="rId16"/>
    <sheet name="GOVERMENTAL FUNDS-OPERATING(16)" sheetId="14" r:id="rId17"/>
    <sheet name="RECONCILIATION OF OPERATING(17)" sheetId="15" r:id="rId18"/>
    <sheet name="NET POSITION-PROPRIETARY(18)" sheetId="16" r:id="rId19"/>
    <sheet name="CHANGE NET POSITION-PROP.(19)" sheetId="17" r:id="rId20"/>
    <sheet name="ST. OF CASH FLOWS-PROP.(20)" sheetId="18" r:id="rId21"/>
    <sheet name="NET POSITION-FIDUCIARY(21)" sheetId="19" r:id="rId22"/>
    <sheet name="CHANGE NET POSITION-FIDUC(22)" sheetId="20" r:id="rId23"/>
    <sheet name="NOTE TO FIN ST (23)" sheetId="124" r:id="rId24"/>
    <sheet name="NOTES TO FIN ST (24)" sheetId="143" r:id="rId25"/>
    <sheet name="NOTES TO FIN ST (25)" sheetId="126" r:id="rId26"/>
    <sheet name="NOTES TO FIN ST (26)" sheetId="127" r:id="rId27"/>
    <sheet name="NOTES TO FIN ST (27)" sheetId="128" r:id="rId28"/>
    <sheet name="NOTES TO FIN ST (28)" sheetId="129" r:id="rId29"/>
    <sheet name="NOTES TO FIN ST (29)" sheetId="27" r:id="rId30"/>
    <sheet name="NOTES TO FIN ST (30)" sheetId="130" r:id="rId31"/>
    <sheet name="NOTES TO FIN ST (31)" sheetId="131" r:id="rId32"/>
    <sheet name="NOTES TO FIN ST (32)" sheetId="28" r:id="rId33"/>
    <sheet name="NOTES TO FIN ST (32-B)" sheetId="144" r:id="rId34"/>
    <sheet name="NOTES TO FIN ST (33A)" sheetId="112" r:id="rId35"/>
    <sheet name="NOTES TO FIN ST (33B)" sheetId="29" r:id="rId36"/>
    <sheet name="NOTES TO FIN ST (34A)" sheetId="132" r:id="rId37"/>
    <sheet name="NOTES TO FIN ST (34B)" sheetId="145" r:id="rId38"/>
    <sheet name="NOTES TO FIN ST (34C)" sheetId="147" r:id="rId39"/>
    <sheet name="NOTES TO FIN ST (34D)" sheetId="146" r:id="rId40"/>
    <sheet name="NOTES TO FIN ST (35) - AMM" sheetId="133" r:id="rId41"/>
    <sheet name="NOTES TO FIN ST (35) -ACT" sheetId="134" r:id="rId42"/>
    <sheet name="NOTES TO FIN ST (36)" sheetId="85" r:id="rId43"/>
    <sheet name="NOTES TO FIN ST (37)" sheetId="86" r:id="rId44"/>
    <sheet name="NOTES TO FIN ST (38)" sheetId="87" r:id="rId45"/>
    <sheet name="NOTES TO FIN ST (39)" sheetId="88" r:id="rId46"/>
    <sheet name="NOTES TO FIN ST (40)" sheetId="90" r:id="rId47"/>
    <sheet name="NOTE TO FIN ST (41)" sheetId="135" r:id="rId48"/>
    <sheet name="NOTE TO FIN ST (42)" sheetId="136" r:id="rId49"/>
    <sheet name="NOTES TO FIN ST (43)" sheetId="137" r:id="rId50"/>
    <sheet name="NOTES TO FIN ST (44) " sheetId="138" r:id="rId51"/>
    <sheet name="NOTES TO FIN ST (45A)" sheetId="139" r:id="rId52"/>
    <sheet name="NOTES TO FIN ST (45B)" sheetId="37" r:id="rId53"/>
    <sheet name="NOTE TO FIN ST (46)" sheetId="140" r:id="rId54"/>
    <sheet name="NOTES TO FIN ST (47)" sheetId="38" r:id="rId55"/>
    <sheet name="RSI COVER" sheetId="39" r:id="rId56"/>
    <sheet name="GENERAL FUND-OPERATING(48-53)" sheetId="40" r:id="rId57"/>
    <sheet name="OPER-MAJOR SP. REVENUE(54-56)" sheetId="41" r:id="rId58"/>
    <sheet name="OPER.-MAJOR SP. REV. (B)(57-59)" sheetId="42" r:id="rId59"/>
    <sheet name="RSI-OPEB (60)" sheetId="106" r:id="rId60"/>
    <sheet name="RSI-PERS (61-A)" sheetId="119" r:id="rId61"/>
    <sheet name="RSI-FURS (61-B)" sheetId="120" r:id="rId62"/>
    <sheet name="RSI-MPORS (61-C)" sheetId="121" r:id="rId63"/>
    <sheet name="RSI-SRS (61-D)" sheetId="122" r:id="rId64"/>
    <sheet name="RSI-TRS (61-E)" sheetId="123" r:id="rId65"/>
    <sheet name="RSI-FDRA&amp;GASB78 (62)" sheetId="97" r:id="rId66"/>
    <sheet name="OTHER SUPP. INFO. COVER" sheetId="44" r:id="rId67"/>
    <sheet name="BS-NONMAJOR SP. REVENUE(63-64) " sheetId="45" r:id="rId68"/>
    <sheet name="OPER.-NONMAJOR SP. REVENUE(65)" sheetId="46" r:id="rId69"/>
    <sheet name="OPER.-NONMAJOR SP. REVE (B)(66)" sheetId="47" r:id="rId70"/>
    <sheet name="BS-NONMAJOR DEBT SERVICE(67-68)" sheetId="48" r:id="rId71"/>
    <sheet name="OPER.-NONMAJOR DEBT SER.(69-70)" sheetId="49" r:id="rId72"/>
    <sheet name="BS-NONMAJOR CAP. PROJ.(71-72)" sheetId="50" r:id="rId73"/>
    <sheet name="OPER.-NONMAJOR CAP. PROJ(73-74)" sheetId="51" r:id="rId74"/>
    <sheet name="BS-PERMANENT FUNDS(75-76)" sheetId="52" r:id="rId75"/>
    <sheet name="OPER.-PERMANENT FUNDS(77-78)" sheetId="53" r:id="rId76"/>
    <sheet name="NET POSIT-NONMAJOR ENTERPR(79)" sheetId="54" r:id="rId77"/>
    <sheet name="CHG. IN NP-NONMAJOR ENTERPR(80)" sheetId="55" r:id="rId78"/>
    <sheet name="NONMAJOR ENTERPR. CASH FLOW(81)" sheetId="56" r:id="rId79"/>
    <sheet name="COMB. NET POS-IN. SER.(82)" sheetId="57" r:id="rId80"/>
    <sheet name="COMB. CHGE IN NP IN. SERV.(83)" sheetId="58" r:id="rId81"/>
    <sheet name="ST. OF CASH FLOWS-INT.SER.(84)" sheetId="59" r:id="rId82"/>
    <sheet name="FED.-ST. INTERGOVERNMENTAL(85)" sheetId="60" r:id="rId83"/>
    <sheet name="SCHEDULE OF REC. &amp; DISB." sheetId="65" r:id="rId84"/>
    <sheet name="CASH RECONCILIATION(89)" sheetId="61" r:id="rId85"/>
    <sheet name="GEN. INFO.  SECT. COVER" sheetId="62" r:id="rId86"/>
    <sheet name="GENERAL INFORMATION(90)" sheetId="63" r:id="rId87"/>
    <sheet name="Worksheets" sheetId="64" r:id="rId88"/>
    <sheet name="BS Conversion" sheetId="66" r:id="rId89"/>
    <sheet name="OP Conversion" sheetId="67" r:id="rId90"/>
    <sheet name="Revenue Analysis" sheetId="68" r:id="rId91"/>
    <sheet name="GOV CAP ASSETS-9000(GCAAG)" sheetId="69" r:id="rId92"/>
    <sheet name="GOV DEBT-9500(GLTDAG)" sheetId="70" r:id="rId93"/>
    <sheet name="Depr.-General" sheetId="71" r:id="rId94"/>
    <sheet name="Depr.-Water Enterprise" sheetId="72" r:id="rId95"/>
    <sheet name="Depr.-Sewer Enterprise" sheetId="73" r:id="rId96"/>
    <sheet name="Depr.-Solid Waste Enterprise" sheetId="74" r:id="rId97"/>
    <sheet name="Compensated Absences" sheetId="75" r:id="rId98"/>
    <sheet name="Balance Check Page" sheetId="77"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1">#REF!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1">#REF!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1">#REF!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1">#REF!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1">#REF!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1">#REF!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xlnm._FilterDatabase" localSheetId="0" hidden="1">'Entity Lookup'!$A$11:$D$193</definedName>
    <definedName name="_Tax" localSheetId="1">#REF!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1">#REF!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'Entity Lookup'!$A$13:$C$193</definedName>
    <definedName name="countycodetable" localSheetId="1">'[4]LedgerLoad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1">#REF!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1">#REF!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 localSheetId="0">'Entity Lookup'!$A$13:$D$193</definedName>
    <definedName name="entityname">#REF!</definedName>
    <definedName name="entitynumber" localSheetId="0">'Entity Lookup'!$A$13:$B$193</definedName>
    <definedName name="entitynumber" localSheetId="1">'[4]LedgerLoad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1">'[1]Cash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'Entity Lookup'!#REF!</definedName>
    <definedName name="majorfunds" localSheetId="1">'[4]LedgerLoad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 localSheetId="0">'Entity Lookup'!#REF!</definedName>
    <definedName name="majorfundstable">#REF!</definedName>
    <definedName name="majorfundtable2" localSheetId="1">'[11]List-County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1">#REF!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1">#REF!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1">'[1]Cash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1">#REF!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1">#REF!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2">'BS-NONMAJOR CAP. PROJ.(71-72)'!$A$1:$N$62</definedName>
    <definedName name="_xlnm.Print_Area" localSheetId="70">'BS-NONMAJOR DEBT SERVICE(67-68)'!$A$1:$M$62</definedName>
    <definedName name="_xlnm.Print_Area" localSheetId="77">'CHG. IN NP-NONMAJOR ENTERPR(80)'!$A$1:$H$51</definedName>
    <definedName name="_xlnm.Print_Area" localSheetId="97">'Compensated Absences'!$A$1:$AA$20</definedName>
    <definedName name="_xlnm.Print_Area" localSheetId="4">'COVER PAGE'!$A$1:$J$51</definedName>
    <definedName name="_xlnm.Print_Area" localSheetId="93">'Depr.-General'!$B$1:$S$38</definedName>
    <definedName name="_xlnm.Print_Area" localSheetId="9">'ELECTED OFFICIALS-SIGNATURE PG'!$A$1:$C$66</definedName>
    <definedName name="_xlnm.Print_Area" localSheetId="82">'FED.-ST. INTERGOVERNMENTAL(85)'!$A$1:$D$68</definedName>
    <definedName name="_xlnm.Print_Area" localSheetId="5">'FILING FEE FORM'!$A$1:$G$98</definedName>
    <definedName name="_xlnm.Print_Area" localSheetId="85">'GEN. INFO.  SECT. COVER'!$A$1:$J$8</definedName>
    <definedName name="_xlnm.Print_Area" localSheetId="56">'GENERAL FUND-OPERATING(48-53)'!$A$11:$F$316</definedName>
    <definedName name="_xlnm.Print_Area" localSheetId="15">'GOVERNMENTAL FUNDS - BS(15)'!$A$1:$M$98</definedName>
    <definedName name="_xlnm.Print_Area" localSheetId="13">'GW-STATEMENT NET POSITION(13)'!$A$1:$G$83</definedName>
    <definedName name="_xlnm.Print_Area" localSheetId="1">Instructions!$A$2:$N$189</definedName>
    <definedName name="_xlnm.Print_Area" localSheetId="7">'INTROD. SECT. COVER'!$A$1:$J$8</definedName>
    <definedName name="_xlnm.Print_Area" localSheetId="11">'MD&amp;A COVER'!$A$1:$J$16</definedName>
    <definedName name="_xlnm.Print_Area" localSheetId="18">'NET POSITION-PROPRIETARY(18)'!$A$1:$J$104</definedName>
    <definedName name="_xlnm.Print_Area" localSheetId="76">'NET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(B)(57-59)'!$A$1:$AD$61</definedName>
    <definedName name="_xlnm.Print_Area" localSheetId="73">'OPER.-NONMAJOR CAP. PROJ(73-74)'!$A$1:$AX$55</definedName>
    <definedName name="_xlnm.Print_Area" localSheetId="71">'OPER.-NONMAJOR DEBT SER.(69-70)'!$A$1:$AT$51</definedName>
    <definedName name="_xlnm.Print_Area" localSheetId="69">'OPER.-NONMAJOR SP. REVE (B)(66)'!$A$1:$IT$61</definedName>
    <definedName name="_xlnm.Print_Area" localSheetId="68">'OPER.-NONMAJOR SP. REVENUE(65)'!$A$2:$IT$41</definedName>
    <definedName name="_xlnm.Print_Area" localSheetId="75">'OPER.-PERMANENT FUNDS(77-78)'!$A$1:$H$55</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6">'TABLE OF CONTENTS'!$A$1:$C$64</definedName>
    <definedName name="_xlnm.Print_Titles" localSheetId="72">'BS-NONMAJOR CAP. PROJ.(71-72)'!$A:$B</definedName>
    <definedName name="_xlnm.Print_Titles" localSheetId="70">'BS-NONMAJOR DEBT SERVICE(67-68)'!$A:$B</definedName>
    <definedName name="_xlnm.Print_Titles" localSheetId="67">'BS-NONMAJOR SP. REVENUE(63-64) '!$A:$B</definedName>
    <definedName name="_xlnm.Print_Titles" localSheetId="74">'BS-PERMANENT FUNDS(75-76)'!$A:$B</definedName>
    <definedName name="_xlnm.Print_Titles" localSheetId="93">'Depr.-General'!$1:$4</definedName>
    <definedName name="_xlnm.Print_Titles" localSheetId="56">'GENERAL FUND-OPERATING(48-53)'!$1:$10</definedName>
    <definedName name="_xlnm.Print_Titles" localSheetId="1">Instructions!$1:$1</definedName>
    <definedName name="_xlnm.Print_Titles" localSheetId="58">'OPER.-MAJOR SP. REV. (B)(57-59)'!$A:$B</definedName>
    <definedName name="_xlnm.Print_Titles" localSheetId="73">'OPER.-NONMAJOR CAP. PROJ(73-74)'!$A:$B</definedName>
    <definedName name="_xlnm.Print_Titles" localSheetId="71">'OPER.-NONMAJOR DEBT SER.(69-70)'!$A:$B</definedName>
    <definedName name="_xlnm.Print_Titles" localSheetId="69">'OPER.-NONMAJOR SP. REVE (B)(66)'!$A:$B</definedName>
    <definedName name="_xlnm.Print_Titles" localSheetId="68">'OPER.-NONMAJOR SP. REVENUE(65)'!$A:$B</definedName>
    <definedName name="_xlnm.Print_Titles" localSheetId="75">'OPER.-PERMANENT FUNDS(77-78)'!$A:$B</definedName>
    <definedName name="_xlnm.Print_Titles" localSheetId="57">'OPER-MAJOR SP. REVENUE(54-56)'!$A:$B</definedName>
    <definedName name="_xlnm.Print_Titles" localSheetId="83">'SCHEDULE OF REC. &amp; DISB.'!$1:$5</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'Entity Lookup'!#REF!</definedName>
    <definedName name="Year" localSheetId="1">'[4]LedgerLoad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7" hidden="1">'BS-NONMAJOR SP. REVENUE(63-64) '!$BM:$BM</definedName>
    <definedName name="Z_FC3B3501_CA52_40D7_B049_0E027A15B235_.wvu.PrintArea" localSheetId="72" hidden="1">'BS-NONMAJOR CAP. PROJ.(71-72)'!$A$1:$N$62</definedName>
    <definedName name="Z_FC3B3501_CA52_40D7_B049_0E027A15B235_.wvu.PrintArea" localSheetId="70" hidden="1">'BS-NONMAJOR DEBT SERVICE(67-68)'!$A$1:$M$62</definedName>
    <definedName name="Z_FC3B3501_CA52_40D7_B049_0E027A15B235_.wvu.PrintArea" localSheetId="77" hidden="1">'CHG. IN NP-NONMAJOR ENTERPR(80)'!$A$1:$H$51</definedName>
    <definedName name="Z_FC3B3501_CA52_40D7_B049_0E027A15B235_.wvu.PrintArea" localSheetId="97" hidden="1">'Compensated Absences'!$A$1:$AA$20</definedName>
    <definedName name="Z_FC3B3501_CA52_40D7_B049_0E027A15B235_.wvu.PrintArea" localSheetId="4" hidden="1">'COVER PAGE'!$A$1:$J$51</definedName>
    <definedName name="Z_FC3B3501_CA52_40D7_B049_0E027A15B235_.wvu.PrintArea" localSheetId="93" hidden="1">'Depr.-General'!$B$1:$S$38</definedName>
    <definedName name="Z_FC3B3501_CA52_40D7_B049_0E027A15B235_.wvu.PrintArea" localSheetId="9" hidden="1">'ELECTED OFFICIALS-SIGNATURE PG'!$A$1:$C$66</definedName>
    <definedName name="Z_FC3B3501_CA52_40D7_B049_0E027A15B235_.wvu.PrintArea" localSheetId="82" hidden="1">'FED.-ST. INTERGOVERNMENTAL(85)'!$A$1:$D$68</definedName>
    <definedName name="Z_FC3B3501_CA52_40D7_B049_0E027A15B235_.wvu.PrintArea" localSheetId="85" hidden="1">'GEN. INFO.  SECT. COVER'!$A$1:$J$8</definedName>
    <definedName name="Z_FC3B3501_CA52_40D7_B049_0E027A15B235_.wvu.PrintArea" localSheetId="56" hidden="1">'GENERAL FUND-OPERATING(48-53)'!$A$11:$F$316</definedName>
    <definedName name="Z_FC3B3501_CA52_40D7_B049_0E027A15B235_.wvu.PrintArea" localSheetId="15" hidden="1">'GOVERNMENTAL FUNDS - BS(15)'!$A$1:$M$98</definedName>
    <definedName name="Z_FC3B3501_CA52_40D7_B049_0E027A15B235_.wvu.PrintArea" localSheetId="13" hidden="1">'GW-STATEMENT NET POSITION(13)'!$A$1:$G$83</definedName>
    <definedName name="Z_FC3B3501_CA52_40D7_B049_0E027A15B235_.wvu.PrintArea" localSheetId="1" hidden="1">Instructions!$A$1:$N$189</definedName>
    <definedName name="Z_FC3B3501_CA52_40D7_B049_0E027A15B235_.wvu.PrintArea" localSheetId="7" hidden="1">'INTROD. SECT. COVER'!$A$1:$J$8</definedName>
    <definedName name="Z_FC3B3501_CA52_40D7_B049_0E027A15B235_.wvu.PrintArea" localSheetId="11" hidden="1">'MD&amp;A COVER'!$A$1:$J$16</definedName>
    <definedName name="Z_FC3B3501_CA52_40D7_B049_0E027A15B235_.wvu.PrintArea" localSheetId="18" hidden="1">'NET POSITION-PROPRIETARY(18)'!$A$1:$J$104</definedName>
    <definedName name="Z_FC3B3501_CA52_40D7_B049_0E027A15B235_.wvu.PrintArea" localSheetId="76"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(B)(57-59)'!$A$1:$AD$61</definedName>
    <definedName name="Z_FC3B3501_CA52_40D7_B049_0E027A15B235_.wvu.PrintArea" localSheetId="73" hidden="1">'OPER.-NONMAJOR CAP. PROJ(73-74)'!$A$1:$AX$55</definedName>
    <definedName name="Z_FC3B3501_CA52_40D7_B049_0E027A15B235_.wvu.PrintArea" localSheetId="71" hidden="1">'OPER.-NONMAJOR DEBT SER.(69-70)'!$A$1:$AT$51</definedName>
    <definedName name="Z_FC3B3501_CA52_40D7_B049_0E027A15B235_.wvu.PrintArea" localSheetId="69" hidden="1">'OPER.-NONMAJOR SP. REVE (B)(66)'!$A$1:$IT$61</definedName>
    <definedName name="Z_FC3B3501_CA52_40D7_B049_0E027A15B235_.wvu.PrintArea" localSheetId="68" hidden="1">'OPER.-NONMAJOR SP. REVENUE(65)'!$A$2:$IT$41</definedName>
    <definedName name="Z_FC3B3501_CA52_40D7_B049_0E027A15B235_.wvu.PrintArea" localSheetId="75" hidden="1">'OPER.-PERMANENT FUNDS(77-78)'!$A$1:$H$55</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6" hidden="1">'TABLE OF CONTENTS'!$A$1:$C$64</definedName>
    <definedName name="Z_FC3B3501_CA52_40D7_B049_0E027A15B235_.wvu.PrintTitles" localSheetId="72" hidden="1">'BS-NONMAJOR CAP. PROJ.(71-72)'!$A:$B</definedName>
    <definedName name="Z_FC3B3501_CA52_40D7_B049_0E027A15B235_.wvu.PrintTitles" localSheetId="70" hidden="1">'BS-NONMAJOR DEBT SERVICE(67-68)'!$A:$B</definedName>
    <definedName name="Z_FC3B3501_CA52_40D7_B049_0E027A15B235_.wvu.PrintTitles" localSheetId="67" hidden="1">'BS-NONMAJOR SP. REVENUE(63-64) '!$A:$B</definedName>
    <definedName name="Z_FC3B3501_CA52_40D7_B049_0E027A15B235_.wvu.PrintTitles" localSheetId="74" hidden="1">'BS-PERMANENT FUNDS(75-76)'!$A:$B</definedName>
    <definedName name="Z_FC3B3501_CA52_40D7_B049_0E027A15B235_.wvu.PrintTitles" localSheetId="93" hidden="1">'Depr.-General'!$1:$4</definedName>
    <definedName name="Z_FC3B3501_CA52_40D7_B049_0E027A15B235_.wvu.PrintTitles" localSheetId="56" hidden="1">'GENERAL FUND-OPERATING(48-53)'!$1:$10</definedName>
    <definedName name="Z_FC3B3501_CA52_40D7_B049_0E027A15B235_.wvu.PrintTitles" localSheetId="1" hidden="1">Instructions!$1:$1</definedName>
    <definedName name="Z_FC3B3501_CA52_40D7_B049_0E027A15B235_.wvu.PrintTitles" localSheetId="58" hidden="1">'OPER.-MAJOR SP. REV. (B)(57-59)'!$A:$B</definedName>
    <definedName name="Z_FC3B3501_CA52_40D7_B049_0E027A15B235_.wvu.PrintTitles" localSheetId="73" hidden="1">'OPER.-NONMAJOR CAP. PROJ(73-74)'!$A:$B</definedName>
    <definedName name="Z_FC3B3501_CA52_40D7_B049_0E027A15B235_.wvu.PrintTitles" localSheetId="71" hidden="1">'OPER.-NONMAJOR DEBT SER.(69-70)'!$A:$B</definedName>
    <definedName name="Z_FC3B3501_CA52_40D7_B049_0E027A15B235_.wvu.PrintTitles" localSheetId="69" hidden="1">'OPER.-NONMAJOR SP. REVE (B)(66)'!$A:$B</definedName>
    <definedName name="Z_FC3B3501_CA52_40D7_B049_0E027A15B235_.wvu.PrintTitles" localSheetId="68" hidden="1">'OPER.-NONMAJOR SP. REVENUE(65)'!$A:$B</definedName>
    <definedName name="Z_FC3B3501_CA52_40D7_B049_0E027A15B235_.wvu.PrintTitles" localSheetId="75" hidden="1">'OPER.-PERMANENT FUNDS(77-78)'!$A:$B</definedName>
    <definedName name="Z_FC3B3501_CA52_40D7_B049_0E027A15B235_.wvu.PrintTitles" localSheetId="57" hidden="1">'OPER-MAJOR SP. REVENUE(54-56)'!$A:$B</definedName>
    <definedName name="Z_FC3B3501_CA52_40D7_B049_0E027A15B235_.wvu.PrintTitles" localSheetId="83" hidden="1">'SCHEDULE OF REC. &amp; DISB.'!$1:$5</definedName>
    <definedName name="Z_FC3B3501_CA52_40D7_B049_0E027A15B235_.wvu.Rows" localSheetId="98" hidden="1">'Balance Check Page'!$2:$18</definedName>
    <definedName name="Z_FC3B3501_CA52_40D7_B049_0E027A15B235_.wvu.Rows" localSheetId="67" hidden="1">'BS-NONMAJOR SP. REVENUE(63-64) '!$1:$2</definedName>
    <definedName name="Z_FC3B3501_CA52_40D7_B049_0E027A15B235_.wvu.Rows" localSheetId="82" hidden="1">'FED.-ST. INTERGOVERNMENTAL(85)'!$65:$66</definedName>
    <definedName name="Z_FC3B3501_CA52_40D7_B049_0E027A15B235_.wvu.Rows" localSheetId="1"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46" l="1"/>
  <c r="E7" i="2"/>
  <c r="F193" i="151"/>
  <c r="F192" i="151"/>
  <c r="F191" i="151"/>
  <c r="F190" i="151"/>
  <c r="F189" i="151"/>
  <c r="F188" i="151"/>
  <c r="F187" i="151"/>
  <c r="F186" i="151"/>
  <c r="F185" i="151"/>
  <c r="F184" i="151"/>
  <c r="F183" i="151"/>
  <c r="F182" i="151"/>
  <c r="F181" i="151"/>
  <c r="F180" i="151"/>
  <c r="F179" i="151"/>
  <c r="F178" i="151"/>
  <c r="F177" i="151"/>
  <c r="F176" i="151"/>
  <c r="F175" i="151"/>
  <c r="F174" i="151"/>
  <c r="F173" i="151"/>
  <c r="F172" i="151"/>
  <c r="F171" i="151"/>
  <c r="F170" i="151"/>
  <c r="F169" i="151"/>
  <c r="F168" i="151"/>
  <c r="F167" i="151"/>
  <c r="F166" i="151"/>
  <c r="F165" i="151"/>
  <c r="F164" i="151"/>
  <c r="F163" i="151"/>
  <c r="F162" i="151"/>
  <c r="F161" i="151"/>
  <c r="F160" i="151"/>
  <c r="F159" i="151"/>
  <c r="F158" i="151"/>
  <c r="F157" i="151"/>
  <c r="F156" i="151"/>
  <c r="F155" i="151"/>
  <c r="F154" i="151"/>
  <c r="F153" i="151"/>
  <c r="F152" i="151"/>
  <c r="F151" i="151"/>
  <c r="F150" i="151"/>
  <c r="F149" i="151"/>
  <c r="F148" i="151"/>
  <c r="F147" i="151"/>
  <c r="F146" i="151"/>
  <c r="F145" i="151"/>
  <c r="F144" i="151"/>
  <c r="F143" i="151"/>
  <c r="F142" i="151"/>
  <c r="F141" i="151"/>
  <c r="F140" i="151"/>
  <c r="F139" i="151"/>
  <c r="F138" i="151"/>
  <c r="F137" i="151"/>
  <c r="F136" i="151"/>
  <c r="F135" i="151"/>
  <c r="F134" i="151"/>
  <c r="F133" i="151"/>
  <c r="F132" i="151"/>
  <c r="F131" i="151"/>
  <c r="F130" i="151"/>
  <c r="F129" i="151"/>
  <c r="F128" i="151"/>
  <c r="F127" i="151"/>
  <c r="F126" i="151"/>
  <c r="F125" i="151"/>
  <c r="F124" i="151"/>
  <c r="F123" i="151"/>
  <c r="F122" i="151"/>
  <c r="F121" i="151"/>
  <c r="F120" i="151"/>
  <c r="F119" i="151"/>
  <c r="F118" i="151"/>
  <c r="F117" i="151"/>
  <c r="F116" i="151"/>
  <c r="F115" i="151"/>
  <c r="F114" i="151"/>
  <c r="F113" i="151"/>
  <c r="F112" i="151"/>
  <c r="F111" i="151"/>
  <c r="F110" i="151"/>
  <c r="F109" i="151"/>
  <c r="F108" i="151"/>
  <c r="F107" i="151"/>
  <c r="F106" i="151"/>
  <c r="F105" i="151"/>
  <c r="F104" i="151"/>
  <c r="F103" i="151"/>
  <c r="F102" i="151"/>
  <c r="F101" i="151"/>
  <c r="F100" i="151"/>
  <c r="F99" i="151"/>
  <c r="F98" i="151"/>
  <c r="F97" i="151"/>
  <c r="F96" i="151"/>
  <c r="F95" i="151"/>
  <c r="F94" i="151"/>
  <c r="F93" i="151"/>
  <c r="F92" i="151"/>
  <c r="F91" i="151"/>
  <c r="F90" i="151"/>
  <c r="F89" i="151"/>
  <c r="F88" i="151"/>
  <c r="F87" i="151"/>
  <c r="F86" i="151"/>
  <c r="F85" i="151"/>
  <c r="F84" i="151"/>
  <c r="F83" i="151"/>
  <c r="F82" i="151"/>
  <c r="F81" i="151"/>
  <c r="F80" i="151"/>
  <c r="F79" i="151"/>
  <c r="F78" i="151"/>
  <c r="F77" i="151"/>
  <c r="F76" i="151"/>
  <c r="F75" i="151"/>
  <c r="F74" i="151"/>
  <c r="F73" i="151"/>
  <c r="F72" i="151"/>
  <c r="F71" i="151"/>
  <c r="F70" i="151"/>
  <c r="F69" i="151"/>
  <c r="F68" i="151"/>
  <c r="F67" i="151"/>
  <c r="F66" i="151"/>
  <c r="F65" i="151"/>
  <c r="F64" i="151"/>
  <c r="F63" i="151"/>
  <c r="F62" i="151"/>
  <c r="F61" i="151"/>
  <c r="F60" i="151"/>
  <c r="F59" i="151"/>
  <c r="F58" i="151"/>
  <c r="F57" i="151"/>
  <c r="F56" i="151"/>
  <c r="F55" i="151"/>
  <c r="F54" i="151"/>
  <c r="F53" i="151"/>
  <c r="F52" i="151"/>
  <c r="F51" i="151"/>
  <c r="F50" i="151"/>
  <c r="F49" i="151"/>
  <c r="F48" i="151"/>
  <c r="F47" i="151"/>
  <c r="F46" i="151"/>
  <c r="F45" i="151"/>
  <c r="F44" i="151"/>
  <c r="F43" i="151"/>
  <c r="F42" i="151"/>
  <c r="F41" i="151"/>
  <c r="F40" i="151"/>
  <c r="F39" i="151"/>
  <c r="F38" i="151"/>
  <c r="F37" i="151"/>
  <c r="F36" i="151"/>
  <c r="F35" i="151"/>
  <c r="F34" i="151"/>
  <c r="F33" i="151"/>
  <c r="F32" i="151"/>
  <c r="F31" i="151"/>
  <c r="F30" i="151"/>
  <c r="F29" i="151"/>
  <c r="F28" i="151"/>
  <c r="F27" i="151"/>
  <c r="F26" i="151"/>
  <c r="F25" i="151"/>
  <c r="F24" i="151"/>
  <c r="F23" i="151"/>
  <c r="F22" i="151"/>
  <c r="F21" i="151"/>
  <c r="F20" i="151"/>
  <c r="F19" i="151"/>
  <c r="F18" i="151"/>
  <c r="F17" i="151"/>
  <c r="F16" i="151"/>
  <c r="F15" i="151"/>
  <c r="F14" i="151"/>
  <c r="F13" i="151"/>
  <c r="A4" i="151"/>
  <c r="A7" i="151" l="1"/>
  <c r="D7" i="151" s="1"/>
  <c r="A5" i="151"/>
  <c r="A6" i="151"/>
  <c r="C6" i="151" s="1"/>
  <c r="C61" i="77" l="1"/>
  <c r="B72" i="11" l="1"/>
  <c r="B70" i="11"/>
  <c r="B69" i="11"/>
  <c r="B68"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7" i="11"/>
  <c r="G120" i="77"/>
  <c r="G119" i="77"/>
  <c r="F44" i="18"/>
  <c r="E44" i="18"/>
  <c r="F42" i="18"/>
  <c r="E42" i="18"/>
  <c r="F35" i="18"/>
  <c r="E35" i="18"/>
  <c r="F28" i="18"/>
  <c r="E28" i="18"/>
  <c r="F25" i="18"/>
  <c r="E25" i="18"/>
  <c r="F21" i="18"/>
  <c r="E21" i="18"/>
  <c r="F19" i="18"/>
  <c r="E19" i="18"/>
  <c r="F14" i="18"/>
  <c r="E14" i="18"/>
  <c r="F13" i="18"/>
  <c r="E13" i="18"/>
  <c r="F12" i="18"/>
  <c r="E12" i="18"/>
  <c r="F107" i="77"/>
  <c r="G88" i="16"/>
  <c r="G10" i="17"/>
  <c r="G9" i="17"/>
  <c r="F10" i="17"/>
  <c r="F9" i="17"/>
  <c r="M60" i="12"/>
  <c r="L60" i="12"/>
  <c r="B17" i="11"/>
  <c r="J79" i="144"/>
  <c r="J78" i="144"/>
  <c r="J77" i="144"/>
  <c r="J76" i="144"/>
  <c r="J75" i="144"/>
  <c r="D78" i="144"/>
  <c r="D77" i="144"/>
  <c r="D76" i="144"/>
  <c r="D75" i="144"/>
  <c r="D74" i="144"/>
  <c r="J74" i="144"/>
  <c r="C47" i="11" l="1"/>
  <c r="I31" i="68" l="1"/>
  <c r="F28" i="68"/>
  <c r="J26" i="17"/>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J36" i="17" l="1"/>
  <c r="C23" i="1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59"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1" i="11"/>
  <c r="F31" i="11"/>
  <c r="H43" i="69"/>
  <c r="G39" i="69"/>
  <c r="F39" i="69"/>
  <c r="E39" i="69"/>
  <c r="D39" i="69"/>
  <c r="H38" i="69"/>
  <c r="H37" i="69"/>
  <c r="H36" i="69"/>
  <c r="H35" i="69"/>
  <c r="H34" i="69"/>
  <c r="H33" i="69"/>
  <c r="H32" i="69"/>
  <c r="H31" i="69"/>
  <c r="H30" i="69"/>
  <c r="E61" i="69" l="1"/>
  <c r="G61" i="69"/>
  <c r="G75" i="69" s="1"/>
  <c r="F61" i="69"/>
  <c r="D61" i="69"/>
  <c r="D27" i="69"/>
  <c r="J54" i="67" s="1"/>
  <c r="H39" i="69"/>
  <c r="L43" i="14"/>
  <c r="H39" i="53"/>
  <c r="H40" i="52"/>
  <c r="H20" i="52"/>
  <c r="AX39" i="51"/>
  <c r="AW39" i="51"/>
  <c r="AV39" i="51"/>
  <c r="AU39" i="51"/>
  <c r="AT39" i="51"/>
  <c r="AP39" i="51"/>
  <c r="AL39" i="51"/>
  <c r="AH39" i="51"/>
  <c r="AD39" i="51"/>
  <c r="Z39" i="51"/>
  <c r="V39" i="51"/>
  <c r="R39" i="51"/>
  <c r="N39" i="51"/>
  <c r="J39" i="51"/>
  <c r="F39" i="51"/>
  <c r="N40" i="50"/>
  <c r="N20" i="50"/>
  <c r="M40" i="48"/>
  <c r="M20" i="48"/>
  <c r="BN42" i="45"/>
  <c r="BN22" i="45"/>
  <c r="L40" i="13" l="1"/>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B31" i="12" l="1"/>
  <c r="H58" i="69"/>
  <c r="H57" i="69"/>
  <c r="H55" i="69"/>
  <c r="H54" i="69"/>
  <c r="H52" i="69"/>
  <c r="H51" i="69"/>
  <c r="H49" i="69"/>
  <c r="H48" i="69"/>
  <c r="H46" i="69"/>
  <c r="H45" i="69"/>
  <c r="H42" i="69"/>
  <c r="I26" i="66" l="1"/>
  <c r="H26" i="66"/>
  <c r="H60" i="69"/>
  <c r="H59" i="69"/>
  <c r="B28" i="11"/>
  <c r="M82" i="13" l="1"/>
  <c r="H61" i="69"/>
  <c r="B29" i="11"/>
  <c r="M26" i="66"/>
  <c r="D28" i="18"/>
  <c r="C28" i="18"/>
  <c r="B28" i="18"/>
  <c r="I36" i="17"/>
  <c r="H36" i="17"/>
  <c r="H61" i="16"/>
  <c r="I61" i="16" s="1"/>
  <c r="E26" i="56"/>
  <c r="D26" i="56"/>
  <c r="C26" i="56"/>
  <c r="B26" i="56"/>
  <c r="H36" i="55"/>
  <c r="H85" i="54"/>
  <c r="H86" i="16" s="1"/>
  <c r="I86" i="16" s="1"/>
  <c r="C59" i="11" s="1"/>
  <c r="D59" i="11" s="1"/>
  <c r="H73" i="54"/>
  <c r="H74" i="16" s="1"/>
  <c r="I74" i="16" s="1"/>
  <c r="H60" i="54"/>
  <c r="H58" i="54"/>
  <c r="H59" i="16" s="1"/>
  <c r="I59" i="16" s="1"/>
  <c r="H49" i="54"/>
  <c r="H50" i="16" s="1"/>
  <c r="I50" i="16" s="1"/>
  <c r="C36" i="11" s="1"/>
  <c r="H17" i="54"/>
  <c r="H18" i="16" s="1"/>
  <c r="I18" i="16" s="1"/>
  <c r="C17" i="11" s="1"/>
  <c r="D17" i="11" s="1"/>
  <c r="G42" i="54"/>
  <c r="G90" i="54" s="1"/>
  <c r="F42" i="54"/>
  <c r="F90" i="54" s="1"/>
  <c r="E42" i="54"/>
  <c r="E90" i="54" s="1"/>
  <c r="H41" i="54"/>
  <c r="H42" i="16" s="1"/>
  <c r="I42" i="16" s="1"/>
  <c r="H40" i="54"/>
  <c r="H41" i="16" s="1"/>
  <c r="I41" i="16" s="1"/>
  <c r="H39" i="54"/>
  <c r="H40" i="16" s="1"/>
  <c r="I40" i="16" s="1"/>
  <c r="C29" i="11" s="1"/>
  <c r="H38" i="54"/>
  <c r="H39" i="16" s="1"/>
  <c r="I39" i="16" s="1"/>
  <c r="C28" i="11" s="1"/>
  <c r="D28" i="11" s="1"/>
  <c r="D42" i="54"/>
  <c r="D90" i="54" s="1"/>
  <c r="D43" i="54"/>
  <c r="E43" i="54"/>
  <c r="F43" i="54"/>
  <c r="G43" i="54"/>
  <c r="G43" i="16"/>
  <c r="G91" i="16" s="1"/>
  <c r="F43" i="16"/>
  <c r="F91" i="16" s="1"/>
  <c r="E43" i="16"/>
  <c r="E91" i="16" s="1"/>
  <c r="D43" i="16"/>
  <c r="D91" i="16" s="1"/>
  <c r="C43" i="16"/>
  <c r="C91" i="16" s="1"/>
  <c r="F10" i="18"/>
  <c r="F9" i="18"/>
  <c r="F48" i="17"/>
  <c r="F41" i="17"/>
  <c r="F27" i="17"/>
  <c r="F28" i="17" s="1"/>
  <c r="F42" i="17" s="1"/>
  <c r="F45" i="17" s="1"/>
  <c r="F49" i="17" s="1"/>
  <c r="F16" i="17"/>
  <c r="G79" i="16"/>
  <c r="G68" i="16"/>
  <c r="G52" i="16"/>
  <c r="G23" i="16"/>
  <c r="E35" i="122"/>
  <c r="A37" i="59"/>
  <c r="A36" i="59"/>
  <c r="F42" i="27"/>
  <c r="J37" i="27"/>
  <c r="I37" i="27"/>
  <c r="H37" i="27"/>
  <c r="F37" i="27"/>
  <c r="F26" i="27"/>
  <c r="I14" i="27"/>
  <c r="I12" i="27"/>
  <c r="D29" i="11" l="1"/>
  <c r="G81" i="16"/>
  <c r="G45" i="16"/>
  <c r="G97" i="16" s="1"/>
  <c r="G98" i="16" s="1"/>
  <c r="H42" i="54"/>
  <c r="M35" i="12"/>
  <c r="L35" i="12"/>
  <c r="M24" i="12"/>
  <c r="L24" i="12"/>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M21" i="132" l="1"/>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8" i="11" s="1"/>
  <c r="M30" i="66"/>
  <c r="B35" i="11" s="1"/>
  <c r="J49" i="16" l="1"/>
  <c r="J85" i="16"/>
  <c r="H49" i="16"/>
  <c r="I49" i="16" s="1"/>
  <c r="C35" i="11" s="1"/>
  <c r="D35" i="11" s="1"/>
  <c r="H85" i="16"/>
  <c r="I85" i="16" s="1"/>
  <c r="C58" i="11" s="1"/>
  <c r="D58"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7" i="49" l="1"/>
  <c r="AS46" i="49"/>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1" i="11" s="1"/>
  <c r="F76" i="57" l="1"/>
  <c r="F75" i="57"/>
  <c r="H75" i="54"/>
  <c r="H76" i="16" l="1"/>
  <c r="I76" i="16" s="1"/>
  <c r="C51" i="11" s="1"/>
  <c r="D51" i="11" s="1"/>
  <c r="J76" i="16"/>
  <c r="J77" i="16"/>
  <c r="E33" i="56" l="1"/>
  <c r="E34" i="56" s="1"/>
  <c r="D33" i="56"/>
  <c r="C33" i="56"/>
  <c r="B33" i="56"/>
  <c r="E42" i="56"/>
  <c r="D42" i="56"/>
  <c r="C42" i="56"/>
  <c r="B42" i="56"/>
  <c r="E23" i="56"/>
  <c r="E29" i="56" s="1"/>
  <c r="D23" i="56"/>
  <c r="C23" i="56"/>
  <c r="B23" i="56"/>
  <c r="E19" i="56"/>
  <c r="D19" i="56"/>
  <c r="C19" i="56"/>
  <c r="B19" i="56"/>
  <c r="E17" i="56"/>
  <c r="E20" i="56" s="1"/>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8"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8"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8"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8"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I59" i="48" l="1"/>
  <c r="I60" i="48" s="1"/>
  <c r="I61" i="48" s="1"/>
  <c r="J59" i="48"/>
  <c r="J60" i="48" s="1"/>
  <c r="J61" i="48" s="1"/>
  <c r="K59" i="48"/>
  <c r="K60" i="48" s="1"/>
  <c r="K61" i="48" s="1"/>
  <c r="L59" i="48"/>
  <c r="L60" i="48" s="1"/>
  <c r="L61" i="48" s="1"/>
  <c r="AH34" i="49"/>
  <c r="AF35" i="49"/>
  <c r="AO35" i="49"/>
  <c r="AO45" i="49" s="1"/>
  <c r="AO49" i="49" s="1"/>
  <c r="AD27" i="49"/>
  <c r="AC45" i="49"/>
  <c r="AC49" i="49" s="1"/>
  <c r="AA35" i="49"/>
  <c r="AA45" i="49" s="1"/>
  <c r="AL34" i="49"/>
  <c r="AJ35" i="49"/>
  <c r="AB35" i="49"/>
  <c r="AB45" i="49" s="1"/>
  <c r="AI35" i="49"/>
  <c r="AI45" i="49" s="1"/>
  <c r="AK35" i="49"/>
  <c r="AK45" i="49" s="1"/>
  <c r="AK49" i="49" s="1"/>
  <c r="F17" i="56"/>
  <c r="F23" i="56"/>
  <c r="F26" i="56"/>
  <c r="F42" i="56"/>
  <c r="AE35" i="49"/>
  <c r="AE45" i="49" s="1"/>
  <c r="AP27" i="49"/>
  <c r="AP44" i="49"/>
  <c r="AJ45" i="49"/>
  <c r="AH27" i="49"/>
  <c r="AH35" i="49" s="1"/>
  <c r="AF45" i="49"/>
  <c r="AG35" i="49"/>
  <c r="AG45" i="49" s="1"/>
  <c r="AG49" i="49" s="1"/>
  <c r="AL27" i="49"/>
  <c r="AP34" i="49"/>
  <c r="AN35" i="49"/>
  <c r="AN45" i="49" s="1"/>
  <c r="F11" i="56"/>
  <c r="F33" i="56"/>
  <c r="AD34" i="49"/>
  <c r="AD44" i="49"/>
  <c r="AH44" i="49"/>
  <c r="AL44" i="49"/>
  <c r="AM35" i="49"/>
  <c r="AM45" i="49" s="1"/>
  <c r="F19" i="56"/>
  <c r="F12" i="56"/>
  <c r="AP35" i="49"/>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B1" i="72" s="1"/>
  <c r="B1" i="73" s="1"/>
  <c r="B1" i="74" s="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D62" i="60" l="1"/>
  <c r="E6" i="53" l="1"/>
  <c r="G5" i="53"/>
  <c r="G6" i="53"/>
  <c r="F6" i="53"/>
  <c r="G4" i="53"/>
  <c r="F5" i="53"/>
  <c r="F4" i="53"/>
  <c r="E5" i="53"/>
  <c r="D6" i="53"/>
  <c r="C6" i="53"/>
  <c r="D5" i="53"/>
  <c r="E4" i="53"/>
  <c r="D4" i="53"/>
  <c r="C5" i="53"/>
  <c r="C4" i="53"/>
  <c r="K13" i="37" l="1"/>
  <c r="J13" i="37"/>
  <c r="I13" i="37"/>
  <c r="H13" i="37"/>
  <c r="G13" i="37"/>
  <c r="F13" i="37"/>
  <c r="E13" i="37"/>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4" i="11" s="1"/>
  <c r="C44" i="11"/>
  <c r="F26" i="61"/>
  <c r="F25" i="61"/>
  <c r="D44"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J81" i="144" s="1"/>
  <c r="F52" i="16"/>
  <c r="E52" i="16"/>
  <c r="D52" i="16"/>
  <c r="C52" i="16"/>
  <c r="G61" i="11"/>
  <c r="F61" i="11"/>
  <c r="G38" i="11"/>
  <c r="F38" i="11"/>
  <c r="L33" i="66"/>
  <c r="K33" i="66"/>
  <c r="J33" i="66"/>
  <c r="I33" i="66"/>
  <c r="H33" i="66"/>
  <c r="G33" i="66"/>
  <c r="F33" i="66"/>
  <c r="E33" i="66"/>
  <c r="L59" i="66"/>
  <c r="K59" i="66"/>
  <c r="J59" i="66"/>
  <c r="I59" i="66"/>
  <c r="H59" i="66"/>
  <c r="G59" i="66"/>
  <c r="F59" i="66"/>
  <c r="J48" i="16" l="1"/>
  <c r="J51" i="16"/>
  <c r="J84" i="16"/>
  <c r="J87" i="16"/>
  <c r="H87" i="16"/>
  <c r="I87" i="16" s="1"/>
  <c r="C60" i="11" s="1"/>
  <c r="H48" i="16"/>
  <c r="I48" i="16" s="1"/>
  <c r="C34" i="11" s="1"/>
  <c r="H51" i="16"/>
  <c r="I51" i="16" s="1"/>
  <c r="C37" i="11" s="1"/>
  <c r="H87" i="54"/>
  <c r="H51" i="54"/>
  <c r="J52" i="16"/>
  <c r="J88" i="16"/>
  <c r="H84" i="16"/>
  <c r="I84" i="16" s="1"/>
  <c r="C57" i="11" s="1"/>
  <c r="F87" i="57"/>
  <c r="F51" i="57"/>
  <c r="C38" i="11" l="1"/>
  <c r="H52" i="16"/>
  <c r="I52" i="16"/>
  <c r="H88" i="16"/>
  <c r="C61"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D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7" i="11" l="1"/>
  <c r="D37" i="11" s="1"/>
  <c r="B36" i="11"/>
  <c r="C33" i="66"/>
  <c r="B60" i="11"/>
  <c r="D60" i="11" s="1"/>
  <c r="M33" i="66"/>
  <c r="B34" i="11"/>
  <c r="M52" i="13"/>
  <c r="M84" i="13" s="1"/>
  <c r="AA1" i="42"/>
  <c r="W1" i="42"/>
  <c r="S1" i="42"/>
  <c r="O1" i="42"/>
  <c r="K1" i="42"/>
  <c r="G1" i="42"/>
  <c r="C1" i="42"/>
  <c r="D34" i="11" l="1"/>
  <c r="D38" i="11" s="1"/>
  <c r="B38" i="11"/>
  <c r="M54" i="66"/>
  <c r="C59" i="66"/>
  <c r="I31" i="28"/>
  <c r="I30" i="28"/>
  <c r="I29" i="28"/>
  <c r="I28" i="28"/>
  <c r="N29" i="68"/>
  <c r="N26" i="68"/>
  <c r="H46" i="12" s="1"/>
  <c r="J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IT51" i="47" s="1"/>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4" i="11"/>
  <c r="D76" i="11"/>
  <c r="D68"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E75" i="6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C35" i="18"/>
  <c r="C36" i="18" s="1"/>
  <c r="B35" i="18"/>
  <c r="B36" i="18" s="1"/>
  <c r="D25" i="18"/>
  <c r="C25" i="18"/>
  <c r="B25" i="18"/>
  <c r="B31" i="18" s="1"/>
  <c r="D21" i="18"/>
  <c r="D19" i="18"/>
  <c r="C19" i="18"/>
  <c r="B19" i="18"/>
  <c r="D14" i="18"/>
  <c r="D13" i="18"/>
  <c r="C13" i="18"/>
  <c r="B13" i="18"/>
  <c r="B3" i="12"/>
  <c r="A4" i="4"/>
  <c r="A3" i="147" s="1"/>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E9" i="17"/>
  <c r="D10" i="17"/>
  <c r="D9" i="17"/>
  <c r="C10" i="17"/>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6"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2" i="11" s="1"/>
  <c r="F40" i="70"/>
  <c r="F41" i="70"/>
  <c r="M48" i="66"/>
  <c r="G54"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4" i="61"/>
  <c r="F41" i="61"/>
  <c r="F40" i="61"/>
  <c r="F39" i="61"/>
  <c r="F38" i="61"/>
  <c r="F37" i="61"/>
  <c r="F36" i="61"/>
  <c r="F35" i="61"/>
  <c r="F7" i="61"/>
  <c r="F8" i="61"/>
  <c r="F9" i="61"/>
  <c r="F10" i="61"/>
  <c r="F11" i="61"/>
  <c r="F12" i="61"/>
  <c r="F13" i="61"/>
  <c r="F15" i="61"/>
  <c r="F16" i="61"/>
  <c r="F17" i="61"/>
  <c r="F18" i="61"/>
  <c r="F19" i="61"/>
  <c r="F20" i="61"/>
  <c r="F23" i="61"/>
  <c r="F24" i="61"/>
  <c r="F27" i="61"/>
  <c r="F28" i="61"/>
  <c r="F29" i="61"/>
  <c r="F30" i="61"/>
  <c r="F31" i="61"/>
  <c r="E14" i="61"/>
  <c r="E21" i="61"/>
  <c r="E32" i="61"/>
  <c r="E42" i="61"/>
  <c r="D14" i="61"/>
  <c r="D21" i="61"/>
  <c r="D32" i="61"/>
  <c r="D42" i="61"/>
  <c r="C14" i="61"/>
  <c r="C21" i="61"/>
  <c r="C32" i="61"/>
  <c r="C42" i="61"/>
  <c r="B14" i="61"/>
  <c r="B21" i="61"/>
  <c r="B32" i="61"/>
  <c r="B42" i="61"/>
  <c r="F35" i="20"/>
  <c r="F20" i="20"/>
  <c r="F30" i="20"/>
  <c r="E35" i="20"/>
  <c r="E20" i="20"/>
  <c r="E30" i="20"/>
  <c r="D20" i="20"/>
  <c r="D30" i="20"/>
  <c r="D35" i="20"/>
  <c r="B48" i="17"/>
  <c r="C48" i="58" s="1"/>
  <c r="B46" i="17"/>
  <c r="C33" i="20" s="1"/>
  <c r="B49" i="17"/>
  <c r="C36" i="20" s="1"/>
  <c r="G47" i="58"/>
  <c r="G46" i="58"/>
  <c r="G44" i="58"/>
  <c r="G43" i="58"/>
  <c r="G35" i="58"/>
  <c r="G33" i="58"/>
  <c r="G32" i="58"/>
  <c r="G31" i="58"/>
  <c r="G30" i="58"/>
  <c r="G25" i="58"/>
  <c r="G24" i="58"/>
  <c r="G23" i="58"/>
  <c r="G22" i="58"/>
  <c r="G21" i="58"/>
  <c r="G20" i="58"/>
  <c r="G19" i="58"/>
  <c r="G14" i="58"/>
  <c r="G13" i="58"/>
  <c r="G12" i="58"/>
  <c r="H47" i="55"/>
  <c r="H46" i="55"/>
  <c r="H32" i="55"/>
  <c r="H30" i="55"/>
  <c r="H33" i="55"/>
  <c r="H44" i="55"/>
  <c r="H20" i="55"/>
  <c r="H19" i="55"/>
  <c r="H21" i="55"/>
  <c r="H22" i="55"/>
  <c r="H24" i="55"/>
  <c r="H25" i="55"/>
  <c r="H26" i="55"/>
  <c r="H12" i="55"/>
  <c r="H13" i="55"/>
  <c r="H14" i="55"/>
  <c r="H15" i="55"/>
  <c r="H31" i="55"/>
  <c r="H35" i="55"/>
  <c r="H40" i="55"/>
  <c r="H43" i="55"/>
  <c r="G48" i="17"/>
  <c r="G27" i="17"/>
  <c r="G16" i="17"/>
  <c r="G41" i="17"/>
  <c r="E48" i="17"/>
  <c r="E27" i="17"/>
  <c r="E16" i="17"/>
  <c r="D12" i="18" s="1"/>
  <c r="E41" i="17"/>
  <c r="D48" i="17"/>
  <c r="D27" i="17"/>
  <c r="D16" i="17"/>
  <c r="C12" i="18" s="1"/>
  <c r="D41" i="17"/>
  <c r="C27" i="17"/>
  <c r="C16" i="17"/>
  <c r="B12" i="18" s="1"/>
  <c r="C41" i="17"/>
  <c r="C48" i="17"/>
  <c r="D8" i="55"/>
  <c r="G48" i="55"/>
  <c r="G27" i="55"/>
  <c r="G16" i="55"/>
  <c r="E10" i="56" s="1"/>
  <c r="E15" i="56" s="1"/>
  <c r="E35" i="56" s="1"/>
  <c r="E37" i="56" s="1"/>
  <c r="F125" i="77" s="1"/>
  <c r="G41" i="55"/>
  <c r="F48" i="55"/>
  <c r="F27" i="55"/>
  <c r="F16" i="55"/>
  <c r="D10" i="56" s="1"/>
  <c r="D15" i="56" s="1"/>
  <c r="F41" i="55"/>
  <c r="E48" i="55"/>
  <c r="E27" i="55"/>
  <c r="E16" i="55"/>
  <c r="C10" i="56" s="1"/>
  <c r="C15" i="56" s="1"/>
  <c r="E41" i="55"/>
  <c r="D27" i="55"/>
  <c r="D16" i="55"/>
  <c r="B10" i="56" s="1"/>
  <c r="B15" i="56" s="1"/>
  <c r="D41" i="55"/>
  <c r="D48" i="55"/>
  <c r="F48" i="58"/>
  <c r="E48" i="58"/>
  <c r="F16" i="58"/>
  <c r="D10" i="59" s="1"/>
  <c r="F27" i="58"/>
  <c r="F41" i="58"/>
  <c r="E16" i="58"/>
  <c r="C10" i="59" s="1"/>
  <c r="C15" i="59" s="1"/>
  <c r="E27" i="58"/>
  <c r="E41" i="58"/>
  <c r="D16" i="58"/>
  <c r="D27" i="58"/>
  <c r="D41" i="58"/>
  <c r="D48"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R14" i="71"/>
  <c r="G14" i="71"/>
  <c r="G16" i="71" s="1"/>
  <c r="R15" i="71"/>
  <c r="S15" i="71" s="1"/>
  <c r="S6" i="71"/>
  <c r="R9" i="71"/>
  <c r="S9" i="71" s="1"/>
  <c r="R10" i="71"/>
  <c r="S10" i="71" s="1"/>
  <c r="R19" i="71"/>
  <c r="S19" i="71" s="1"/>
  <c r="R20" i="71"/>
  <c r="R21" i="71"/>
  <c r="S21" i="71" s="1"/>
  <c r="R25" i="71"/>
  <c r="S25" i="71" s="1"/>
  <c r="R26" i="71"/>
  <c r="S26" i="71" s="1"/>
  <c r="R27" i="71"/>
  <c r="S27" i="71" s="1"/>
  <c r="R28" i="71"/>
  <c r="S28" i="71" s="1"/>
  <c r="R29" i="71"/>
  <c r="S29" i="71" s="1"/>
  <c r="R30" i="71"/>
  <c r="S30" i="71" s="1"/>
  <c r="S33" i="71"/>
  <c r="R35" i="71"/>
  <c r="S35" i="71" s="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S37" i="71"/>
  <c r="R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Q18" i="73"/>
  <c r="R18" i="73" s="1"/>
  <c r="Q17" i="73"/>
  <c r="R17" i="73" s="1"/>
  <c r="Q16" i="73"/>
  <c r="R16" i="73" s="1"/>
  <c r="Q61" i="73"/>
  <c r="R61" i="73" s="1"/>
  <c r="Q60" i="73"/>
  <c r="R60" i="73" s="1"/>
  <c r="F60" i="73"/>
  <c r="Q59" i="73"/>
  <c r="R59" i="73" s="1"/>
  <c r="Q55" i="73"/>
  <c r="R55" i="73" s="1"/>
  <c r="Q54" i="73"/>
  <c r="R54" i="73" s="1"/>
  <c r="F54" i="73"/>
  <c r="Q53" i="73"/>
  <c r="R53" i="73" s="1"/>
  <c r="Q49" i="73"/>
  <c r="R49" i="73" s="1"/>
  <c r="Q48" i="73"/>
  <c r="R48" i="73" s="1"/>
  <c r="F48" i="73"/>
  <c r="Q47" i="73"/>
  <c r="R47" i="73" s="1"/>
  <c r="Q43" i="73"/>
  <c r="R43" i="73" s="1"/>
  <c r="Q42" i="73"/>
  <c r="R42" i="73" s="1"/>
  <c r="F42" i="73"/>
  <c r="Q41" i="73"/>
  <c r="R41" i="73" s="1"/>
  <c r="Q10" i="73"/>
  <c r="R10" i="73" s="1"/>
  <c r="Q11" i="73"/>
  <c r="R11" i="73" s="1"/>
  <c r="Q12" i="73"/>
  <c r="R12" i="73" s="1"/>
  <c r="Q22" i="73"/>
  <c r="R22" i="73" s="1"/>
  <c r="Q23" i="73"/>
  <c r="R23" i="73" s="1"/>
  <c r="Q24" i="73"/>
  <c r="R24" i="73" s="1"/>
  <c r="Q28" i="73"/>
  <c r="R28" i="73" s="1"/>
  <c r="F29" i="73"/>
  <c r="Q29" i="73"/>
  <c r="R29" i="73" s="1"/>
  <c r="F30" i="73"/>
  <c r="Q30" i="73"/>
  <c r="R30" i="73" s="1"/>
  <c r="F31" i="73"/>
  <c r="Q31" i="73"/>
  <c r="R31" i="73" s="1"/>
  <c r="Q35" i="73"/>
  <c r="R35" i="73" s="1"/>
  <c r="F36" i="73"/>
  <c r="Q36" i="73"/>
  <c r="R36" i="73" s="1"/>
  <c r="Q37" i="73"/>
  <c r="R37" i="73" s="1"/>
  <c r="R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Q18" i="74"/>
  <c r="R18" i="74" s="1"/>
  <c r="Q17" i="74"/>
  <c r="R17" i="74" s="1"/>
  <c r="Q16" i="74"/>
  <c r="R16" i="74" s="1"/>
  <c r="Q61" i="74"/>
  <c r="R61" i="74" s="1"/>
  <c r="Q60" i="74"/>
  <c r="R60" i="74" s="1"/>
  <c r="F60" i="74"/>
  <c r="Q59" i="74"/>
  <c r="R59" i="74" s="1"/>
  <c r="Q55" i="74"/>
  <c r="R55" i="74" s="1"/>
  <c r="Q54" i="74"/>
  <c r="R54" i="74" s="1"/>
  <c r="F54" i="74"/>
  <c r="Q53" i="74"/>
  <c r="R53" i="74" s="1"/>
  <c r="Q49" i="74"/>
  <c r="R49" i="74" s="1"/>
  <c r="Q48" i="74"/>
  <c r="R48" i="74" s="1"/>
  <c r="F48" i="74"/>
  <c r="Q47" i="74"/>
  <c r="R47" i="74" s="1"/>
  <c r="Q43" i="74"/>
  <c r="R43" i="74" s="1"/>
  <c r="Q42" i="74"/>
  <c r="R42" i="74" s="1"/>
  <c r="F42" i="74"/>
  <c r="Q41" i="74"/>
  <c r="R41" i="74" s="1"/>
  <c r="Q10" i="74"/>
  <c r="R10" i="74" s="1"/>
  <c r="Q11" i="74"/>
  <c r="R11" i="74" s="1"/>
  <c r="Q12" i="74"/>
  <c r="R12" i="74" s="1"/>
  <c r="Q22" i="74"/>
  <c r="R22" i="74" s="1"/>
  <c r="Q23" i="74"/>
  <c r="R23" i="74" s="1"/>
  <c r="Q24" i="74"/>
  <c r="R24" i="74" s="1"/>
  <c r="Q28" i="74"/>
  <c r="R28" i="74" s="1"/>
  <c r="F29" i="74"/>
  <c r="Q29" i="74"/>
  <c r="R29" i="74" s="1"/>
  <c r="F30" i="74"/>
  <c r="Q30" i="74"/>
  <c r="R30" i="74" s="1"/>
  <c r="F31" i="74"/>
  <c r="Q31" i="74"/>
  <c r="R31" i="74" s="1"/>
  <c r="Q35" i="74"/>
  <c r="R35" i="74" s="1"/>
  <c r="F36" i="74"/>
  <c r="Q36" i="74"/>
  <c r="R36" i="74" s="1"/>
  <c r="Q37" i="74"/>
  <c r="R37" i="74" s="1"/>
  <c r="R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Q18" i="72"/>
  <c r="R18" i="72" s="1"/>
  <c r="Q17" i="72"/>
  <c r="R17" i="72" s="1"/>
  <c r="Q16" i="72"/>
  <c r="R16" i="72" s="1"/>
  <c r="Q61" i="72"/>
  <c r="R61" i="72" s="1"/>
  <c r="Q60" i="72"/>
  <c r="R60" i="72" s="1"/>
  <c r="F60" i="72"/>
  <c r="Q59" i="72"/>
  <c r="R59" i="72" s="1"/>
  <c r="Q55" i="72"/>
  <c r="R55" i="72" s="1"/>
  <c r="Q54" i="72"/>
  <c r="R54" i="72" s="1"/>
  <c r="F54" i="72"/>
  <c r="Q53" i="72"/>
  <c r="R53" i="72" s="1"/>
  <c r="Q49" i="72"/>
  <c r="R49" i="72" s="1"/>
  <c r="Q48" i="72"/>
  <c r="R48" i="72" s="1"/>
  <c r="F48" i="72"/>
  <c r="Q47" i="72"/>
  <c r="R47" i="72" s="1"/>
  <c r="Q43" i="72"/>
  <c r="R43" i="72" s="1"/>
  <c r="Q42" i="72"/>
  <c r="R42" i="72" s="1"/>
  <c r="F42" i="72"/>
  <c r="Q41" i="72"/>
  <c r="R41" i="72" s="1"/>
  <c r="Q10" i="72"/>
  <c r="R10" i="72" s="1"/>
  <c r="Q11" i="72"/>
  <c r="R11" i="72" s="1"/>
  <c r="Q12" i="72"/>
  <c r="R12" i="72" s="1"/>
  <c r="Q22" i="72"/>
  <c r="R22" i="72" s="1"/>
  <c r="Q23" i="72"/>
  <c r="R23" i="72" s="1"/>
  <c r="Q24" i="72"/>
  <c r="R24" i="72" s="1"/>
  <c r="Q28" i="72"/>
  <c r="R28" i="72" s="1"/>
  <c r="F29" i="72"/>
  <c r="Q29" i="72"/>
  <c r="R29" i="72" s="1"/>
  <c r="F30" i="72"/>
  <c r="Q30" i="72"/>
  <c r="R30" i="72" s="1"/>
  <c r="F31" i="72"/>
  <c r="Q31" i="72"/>
  <c r="R31" i="72" s="1"/>
  <c r="Q35" i="72"/>
  <c r="R35" i="72" s="1"/>
  <c r="F36" i="72"/>
  <c r="Q36" i="72"/>
  <c r="R36" i="72" s="1"/>
  <c r="Q37" i="72"/>
  <c r="R37" i="72" s="1"/>
  <c r="D22" i="60"/>
  <c r="D35" i="60"/>
  <c r="D45" i="60"/>
  <c r="D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298" i="40"/>
  <c r="B53" i="51" s="1"/>
  <c r="B297" i="40"/>
  <c r="B52" i="51" s="1"/>
  <c r="B295" i="40"/>
  <c r="B56" i="42" s="1"/>
  <c r="E297" i="40"/>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IS57" i="47"/>
  <c r="AW51" i="51"/>
  <c r="H51" i="53"/>
  <c r="D55" i="14"/>
  <c r="IS56" i="47"/>
  <c r="AW50" i="51"/>
  <c r="H50" i="53"/>
  <c r="D54" i="14"/>
  <c r="K19" i="14"/>
  <c r="K38" i="14"/>
  <c r="K52" i="14"/>
  <c r="K56" i="14"/>
  <c r="J19" i="14"/>
  <c r="J38" i="14"/>
  <c r="J52" i="14"/>
  <c r="J56" i="14"/>
  <c r="I19" i="14"/>
  <c r="I38" i="14"/>
  <c r="I52" i="14"/>
  <c r="I56" i="14"/>
  <c r="H19" i="14"/>
  <c r="H38" i="14"/>
  <c r="H52" i="14"/>
  <c r="H56" i="14"/>
  <c r="E19" i="14"/>
  <c r="E38" i="14"/>
  <c r="E52" i="14"/>
  <c r="F19" i="14"/>
  <c r="F38" i="14"/>
  <c r="F52" i="14"/>
  <c r="G19" i="14"/>
  <c r="G38" i="14"/>
  <c r="G52" i="14"/>
  <c r="G56" i="14"/>
  <c r="M18" i="14"/>
  <c r="M34" i="14"/>
  <c r="M36" i="14"/>
  <c r="C36" i="67" s="1"/>
  <c r="Q36" i="67" s="1"/>
  <c r="F56" i="14"/>
  <c r="E56" i="14"/>
  <c r="D48" i="13"/>
  <c r="L91" i="13"/>
  <c r="K28" i="13"/>
  <c r="K73" i="13" s="1"/>
  <c r="K57" i="37" s="1"/>
  <c r="K58" i="37" s="1"/>
  <c r="J28" i="13"/>
  <c r="J73" i="13" s="1"/>
  <c r="J57" i="37" s="1"/>
  <c r="J58" i="37" s="1"/>
  <c r="I28" i="13"/>
  <c r="H28" i="13"/>
  <c r="H73" i="13" s="1"/>
  <c r="H57" i="37" s="1"/>
  <c r="H58" i="37" s="1"/>
  <c r="G28" i="13"/>
  <c r="G73" i="13" s="1"/>
  <c r="G57" i="37" s="1"/>
  <c r="G58" i="37" s="1"/>
  <c r="F28" i="13"/>
  <c r="F73" i="13" s="1"/>
  <c r="F57" i="37" s="1"/>
  <c r="F58" i="37" s="1"/>
  <c r="E28" i="13"/>
  <c r="E73" i="13" s="1"/>
  <c r="E57" i="37" s="1"/>
  <c r="E58" i="37" s="1"/>
  <c r="D28" i="13"/>
  <c r="H49" i="12"/>
  <c r="J49" i="12" s="1"/>
  <c r="E22" i="12"/>
  <c r="F22" i="12"/>
  <c r="E20" i="12"/>
  <c r="F20" i="12"/>
  <c r="E13" i="12"/>
  <c r="F13" i="12"/>
  <c r="E14" i="12"/>
  <c r="F14" i="12"/>
  <c r="E15" i="12"/>
  <c r="F15" i="12"/>
  <c r="E16" i="12"/>
  <c r="F16" i="12"/>
  <c r="E17" i="12"/>
  <c r="F17" i="12"/>
  <c r="E18" i="12"/>
  <c r="F18" i="12"/>
  <c r="E19" i="12"/>
  <c r="F19" i="12"/>
  <c r="D21" i="12"/>
  <c r="E21" i="12"/>
  <c r="F21" i="12"/>
  <c r="I33" i="12"/>
  <c r="J33" i="12" s="1"/>
  <c r="I32" i="12"/>
  <c r="J32" i="12" s="1"/>
  <c r="I30" i="12"/>
  <c r="J30" i="12" s="1"/>
  <c r="I29" i="12"/>
  <c r="J29" i="12" s="1"/>
  <c r="I28" i="12"/>
  <c r="J28" i="12" s="1"/>
  <c r="I27" i="12"/>
  <c r="J27" i="12" s="1"/>
  <c r="M56" i="12"/>
  <c r="L56" i="12"/>
  <c r="M42" i="12"/>
  <c r="L42" i="12"/>
  <c r="F42" i="12"/>
  <c r="E42" i="12"/>
  <c r="D42" i="12"/>
  <c r="C42" i="12"/>
  <c r="F35" i="12"/>
  <c r="E35" i="12"/>
  <c r="H35" i="12"/>
  <c r="I31" i="12"/>
  <c r="J31" i="12" s="1"/>
  <c r="D35" i="12"/>
  <c r="C35" i="12"/>
  <c r="E19" i="67"/>
  <c r="E54" i="67" s="1"/>
  <c r="E56" i="67" s="1"/>
  <c r="Q34" i="67"/>
  <c r="C23" i="12" s="1"/>
  <c r="H23" i="12" s="1"/>
  <c r="J23" i="12" s="1"/>
  <c r="D66" i="11"/>
  <c r="D72" i="11"/>
  <c r="D71" i="11"/>
  <c r="G80" i="11"/>
  <c r="F80" i="11"/>
  <c r="D73" i="11"/>
  <c r="D69" i="11"/>
  <c r="D70"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C58"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Y58"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U58"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Q58"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M58" i="42"/>
  <c r="I39" i="42"/>
  <c r="I40" i="41"/>
  <c r="I54" i="42"/>
  <c r="I58" i="42"/>
  <c r="E39" i="42"/>
  <c r="E40" i="41"/>
  <c r="E54" i="42"/>
  <c r="E58"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AS52" i="51"/>
  <c r="AO52" i="51"/>
  <c r="AK52" i="51"/>
  <c r="AG52" i="51"/>
  <c r="AC52" i="51"/>
  <c r="Y52" i="51"/>
  <c r="U52" i="51"/>
  <c r="Q52" i="51"/>
  <c r="M52" i="51"/>
  <c r="I52" i="51"/>
  <c r="E29" i="51"/>
  <c r="E34" i="51"/>
  <c r="E48" i="51"/>
  <c r="E52"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Y48" i="49"/>
  <c r="U48" i="49"/>
  <c r="Q48" i="49"/>
  <c r="M48" i="49"/>
  <c r="I48" i="49"/>
  <c r="E48" i="49"/>
  <c r="BO40" i="46"/>
  <c r="BO39" i="47"/>
  <c r="BN11" i="47"/>
  <c r="E39" i="47"/>
  <c r="E40" i="46"/>
  <c r="E54" i="47"/>
  <c r="E58" i="47"/>
  <c r="I39" i="47"/>
  <c r="I40" i="46"/>
  <c r="I54" i="47"/>
  <c r="I58" i="47"/>
  <c r="M39" i="47"/>
  <c r="M40" i="46"/>
  <c r="M54" i="47"/>
  <c r="M58" i="47"/>
  <c r="Q39" i="47"/>
  <c r="Q40" i="46"/>
  <c r="Q54" i="47"/>
  <c r="Q58" i="47"/>
  <c r="U39" i="47"/>
  <c r="U40" i="46"/>
  <c r="U54" i="47"/>
  <c r="U58" i="47"/>
  <c r="Y39" i="47"/>
  <c r="Y40" i="46"/>
  <c r="Y54" i="47"/>
  <c r="Y58" i="47"/>
  <c r="AC39" i="47"/>
  <c r="AC40" i="46"/>
  <c r="AC54" i="47"/>
  <c r="AC58" i="47"/>
  <c r="AG39" i="47"/>
  <c r="AG40" i="46"/>
  <c r="AG54" i="47"/>
  <c r="AG58" i="47"/>
  <c r="AK39" i="47"/>
  <c r="AK40" i="46"/>
  <c r="AK54" i="47"/>
  <c r="AK58" i="47"/>
  <c r="AO39" i="47"/>
  <c r="AO40" i="46"/>
  <c r="AO54" i="47"/>
  <c r="AO58" i="47"/>
  <c r="AS39" i="47"/>
  <c r="AS40" i="46"/>
  <c r="AS54" i="47"/>
  <c r="AS58" i="47"/>
  <c r="AW39" i="47"/>
  <c r="AW40" i="46"/>
  <c r="AW54" i="47"/>
  <c r="AW58" i="47"/>
  <c r="BA39" i="47"/>
  <c r="BA40" i="46"/>
  <c r="BA54" i="47"/>
  <c r="BA58" i="47"/>
  <c r="BE39" i="47"/>
  <c r="BE40" i="46"/>
  <c r="BE54" i="47"/>
  <c r="BE58" i="47"/>
  <c r="BI39" i="47"/>
  <c r="BI40" i="46"/>
  <c r="BI54" i="47"/>
  <c r="BI58" i="47"/>
  <c r="BM39" i="47"/>
  <c r="BM40" i="46"/>
  <c r="BM54" i="47"/>
  <c r="BM58" i="47"/>
  <c r="BQ39" i="47"/>
  <c r="BQ40" i="46"/>
  <c r="BQ54" i="47"/>
  <c r="BQ58" i="47"/>
  <c r="BU39" i="47"/>
  <c r="BU40" i="46"/>
  <c r="BU54" i="47"/>
  <c r="BU58" i="47"/>
  <c r="BY39" i="47"/>
  <c r="BY40" i="46"/>
  <c r="BY54" i="47"/>
  <c r="BY58" i="47"/>
  <c r="CC39" i="47"/>
  <c r="CC40" i="46"/>
  <c r="CC54" i="47"/>
  <c r="CC58" i="47"/>
  <c r="CG39" i="47"/>
  <c r="CG40" i="46"/>
  <c r="CG54" i="47"/>
  <c r="CG58" i="47"/>
  <c r="CK39" i="47"/>
  <c r="CK40" i="46"/>
  <c r="CK54" i="47"/>
  <c r="CK58" i="47"/>
  <c r="CO39" i="47"/>
  <c r="CO40" i="46"/>
  <c r="CO54" i="47"/>
  <c r="CO58" i="47"/>
  <c r="CS39" i="47"/>
  <c r="CS40" i="46"/>
  <c r="CS54" i="47"/>
  <c r="CS58" i="47"/>
  <c r="CW39" i="47"/>
  <c r="CW40" i="46"/>
  <c r="CW54" i="47"/>
  <c r="CW58" i="47"/>
  <c r="DA39" i="47"/>
  <c r="DA40" i="46"/>
  <c r="DA54" i="47"/>
  <c r="DA58" i="47"/>
  <c r="DE39" i="47"/>
  <c r="DE40" i="46"/>
  <c r="DE54" i="47"/>
  <c r="DE58" i="47"/>
  <c r="DI39" i="47"/>
  <c r="DI40" i="46"/>
  <c r="DI40" i="47" s="1"/>
  <c r="DI54" i="47"/>
  <c r="DI58" i="47"/>
  <c r="DM39" i="47"/>
  <c r="DM40" i="46"/>
  <c r="DM54" i="47"/>
  <c r="DM58" i="47"/>
  <c r="DQ39" i="47"/>
  <c r="DQ40" i="46"/>
  <c r="DQ54" i="47"/>
  <c r="DQ58" i="47"/>
  <c r="DU39" i="47"/>
  <c r="DU40" i="46"/>
  <c r="DU54" i="47"/>
  <c r="DU58" i="47"/>
  <c r="DY39" i="47"/>
  <c r="DY40" i="46"/>
  <c r="DY54" i="47"/>
  <c r="DY58" i="47"/>
  <c r="EC39" i="47"/>
  <c r="EC40" i="46"/>
  <c r="EC54" i="47"/>
  <c r="EC58" i="47"/>
  <c r="EG39" i="47"/>
  <c r="EG40" i="46"/>
  <c r="EG54" i="47"/>
  <c r="EG58" i="47"/>
  <c r="EK39" i="47"/>
  <c r="EK40" i="46"/>
  <c r="EK54" i="47"/>
  <c r="EK58" i="47"/>
  <c r="EO39" i="47"/>
  <c r="EO40" i="46"/>
  <c r="EO54" i="47"/>
  <c r="EO58" i="47"/>
  <c r="ES39" i="47"/>
  <c r="ES40" i="46"/>
  <c r="ES54" i="47"/>
  <c r="ES58" i="47"/>
  <c r="EW39" i="47"/>
  <c r="EW40" i="46"/>
  <c r="EW54" i="47"/>
  <c r="EW58" i="47"/>
  <c r="FA39" i="47"/>
  <c r="FA40" i="46"/>
  <c r="FA54" i="47"/>
  <c r="FA58" i="47"/>
  <c r="FE39" i="47"/>
  <c r="FE40" i="46"/>
  <c r="FE54" i="47"/>
  <c r="FE58" i="47"/>
  <c r="FI39" i="47"/>
  <c r="FI40" i="46"/>
  <c r="FI54" i="47"/>
  <c r="FI58" i="47"/>
  <c r="FM39" i="47"/>
  <c r="FM40" i="46"/>
  <c r="FM54" i="47"/>
  <c r="FM58" i="47"/>
  <c r="FQ39" i="47"/>
  <c r="FQ40" i="46"/>
  <c r="FQ54" i="47"/>
  <c r="FQ58" i="47"/>
  <c r="FU39" i="47"/>
  <c r="FU40" i="46"/>
  <c r="FU54" i="47"/>
  <c r="FU58" i="47"/>
  <c r="FY39" i="47"/>
  <c r="FY40" i="46"/>
  <c r="FY54" i="47"/>
  <c r="FY58" i="47"/>
  <c r="GC39" i="47"/>
  <c r="GC40" i="46"/>
  <c r="GC54" i="47"/>
  <c r="GC58" i="47"/>
  <c r="GG39" i="47"/>
  <c r="GG40" i="46"/>
  <c r="GG54" i="47"/>
  <c r="GG58" i="47"/>
  <c r="GK39" i="47"/>
  <c r="GK40" i="46"/>
  <c r="GK54" i="47"/>
  <c r="GK58" i="47"/>
  <c r="GO39" i="47"/>
  <c r="GO40" i="46"/>
  <c r="GO54" i="47"/>
  <c r="GO58" i="47"/>
  <c r="GS39" i="47"/>
  <c r="GS40" i="46"/>
  <c r="GS40" i="47" s="1"/>
  <c r="GS54" i="47"/>
  <c r="GS58" i="47"/>
  <c r="GW39" i="47"/>
  <c r="GW40" i="46"/>
  <c r="GW54" i="47"/>
  <c r="GW58" i="47"/>
  <c r="HA39" i="47"/>
  <c r="HA40" i="46"/>
  <c r="HA54" i="47"/>
  <c r="HA58" i="47"/>
  <c r="HE39" i="47"/>
  <c r="HE40" i="46"/>
  <c r="HE54" i="47"/>
  <c r="HE58" i="47"/>
  <c r="HI39" i="47"/>
  <c r="HI40" i="46"/>
  <c r="HI54" i="47"/>
  <c r="HI58" i="47"/>
  <c r="HM39" i="47"/>
  <c r="HM40" i="46"/>
  <c r="HM54" i="47"/>
  <c r="HM58" i="47"/>
  <c r="HQ39" i="47"/>
  <c r="HQ40" i="46"/>
  <c r="HQ54" i="47"/>
  <c r="HQ58" i="47"/>
  <c r="HU39" i="47"/>
  <c r="HU40" i="46"/>
  <c r="HU54" i="47"/>
  <c r="HU58" i="47"/>
  <c r="HY39" i="47"/>
  <c r="HY40" i="46"/>
  <c r="HY54" i="47"/>
  <c r="HY58" i="47"/>
  <c r="IC39" i="47"/>
  <c r="IC40" i="46"/>
  <c r="IC54" i="47"/>
  <c r="IC58" i="47"/>
  <c r="IG39" i="47"/>
  <c r="IG40" i="46"/>
  <c r="IG54" i="47"/>
  <c r="IG58" i="47"/>
  <c r="IK39" i="47"/>
  <c r="IK40" i="46"/>
  <c r="IK54" i="47"/>
  <c r="IK58" i="47"/>
  <c r="IO39" i="47"/>
  <c r="IO40" i="46"/>
  <c r="IO54" i="47"/>
  <c r="IO58"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40" i="47" s="1"/>
  <c r="AJ54" i="47"/>
  <c r="AN39" i="47"/>
  <c r="AN40" i="46"/>
  <c r="AN54" i="47"/>
  <c r="AR39" i="47"/>
  <c r="AR40" i="46"/>
  <c r="AR54" i="47"/>
  <c r="AV39" i="47"/>
  <c r="AV40" i="46"/>
  <c r="AV54" i="47"/>
  <c r="AZ39" i="47"/>
  <c r="AZ40" i="46"/>
  <c r="AZ54" i="47"/>
  <c r="BD39" i="47"/>
  <c r="BD40" i="46"/>
  <c r="BD40" i="47" s="1"/>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G52" i="53"/>
  <c r="F29" i="53"/>
  <c r="F34" i="53"/>
  <c r="F48" i="53"/>
  <c r="F52" i="53"/>
  <c r="E29" i="53"/>
  <c r="E34" i="53"/>
  <c r="E48" i="53"/>
  <c r="E52" i="53"/>
  <c r="D29" i="53"/>
  <c r="D34" i="53"/>
  <c r="D48" i="53"/>
  <c r="D52" i="53"/>
  <c r="C29" i="53"/>
  <c r="C34" i="53"/>
  <c r="C48" i="53"/>
  <c r="C52" i="53"/>
  <c r="H10" i="53"/>
  <c r="B47" i="15"/>
  <c r="L22" i="68"/>
  <c r="K22" i="68"/>
  <c r="D22" i="68"/>
  <c r="E22" i="68"/>
  <c r="F22" i="68"/>
  <c r="D35" i="68"/>
  <c r="E35" i="68"/>
  <c r="J22" i="68"/>
  <c r="I22" i="68"/>
  <c r="H35" i="68"/>
  <c r="H22" i="68"/>
  <c r="G35" i="68"/>
  <c r="G22" i="68"/>
  <c r="C22" i="68"/>
  <c r="B22" i="68"/>
  <c r="H59" i="65"/>
  <c r="H6" i="65"/>
  <c r="H15" i="65"/>
  <c r="H8" i="65"/>
  <c r="H9" i="65"/>
  <c r="H10" i="65"/>
  <c r="H11" i="65"/>
  <c r="H12" i="65"/>
  <c r="H13" i="65"/>
  <c r="H14" i="65"/>
  <c r="H16" i="65"/>
  <c r="H17" i="65"/>
  <c r="H18" i="65"/>
  <c r="H19" i="65"/>
  <c r="H20" i="65"/>
  <c r="H21" i="65"/>
  <c r="H22" i="65"/>
  <c r="H23" i="65"/>
  <c r="H24" i="65"/>
  <c r="H25" i="65"/>
  <c r="H26" i="65"/>
  <c r="H27" i="65"/>
  <c r="H28" i="65"/>
  <c r="H29" i="65"/>
  <c r="H30" i="65"/>
  <c r="H31" i="65"/>
  <c r="H32" i="65"/>
  <c r="H33" i="65"/>
  <c r="H34" i="65"/>
  <c r="H35" i="65"/>
  <c r="H36" i="65"/>
  <c r="H37" i="65"/>
  <c r="H38" i="65"/>
  <c r="H39" i="65"/>
  <c r="H40" i="65"/>
  <c r="H41" i="65"/>
  <c r="H42" i="65"/>
  <c r="H43" i="65"/>
  <c r="H44" i="65"/>
  <c r="H45" i="65"/>
  <c r="H46" i="65"/>
  <c r="H47" i="65"/>
  <c r="H48" i="65"/>
  <c r="H49" i="65"/>
  <c r="H50" i="65"/>
  <c r="H51" i="65"/>
  <c r="H52" i="65"/>
  <c r="H53" i="65"/>
  <c r="H54" i="65"/>
  <c r="H55" i="65"/>
  <c r="H56" i="65"/>
  <c r="H57" i="65"/>
  <c r="H58" i="65"/>
  <c r="H65" i="65"/>
  <c r="H66" i="65"/>
  <c r="H67" i="65"/>
  <c r="H71" i="65"/>
  <c r="H72" i="65"/>
  <c r="H73" i="65"/>
  <c r="H78" i="65"/>
  <c r="H77" i="65"/>
  <c r="H79" i="65"/>
  <c r="H80" i="65"/>
  <c r="H81" i="65"/>
  <c r="H82" i="65"/>
  <c r="H86" i="65"/>
  <c r="H87" i="65"/>
  <c r="H90" i="65"/>
  <c r="H91" i="65"/>
  <c r="H92" i="65"/>
  <c r="H93" i="65"/>
  <c r="H94" i="65"/>
  <c r="H95" i="65"/>
  <c r="H97" i="65"/>
  <c r="H98" i="65"/>
  <c r="H99" i="65"/>
  <c r="H100" i="65"/>
  <c r="H101" i="65"/>
  <c r="H102" i="65"/>
  <c r="H103" i="65"/>
  <c r="H104" i="65"/>
  <c r="H105" i="65"/>
  <c r="H106" i="65"/>
  <c r="H109" i="65"/>
  <c r="H110" i="65"/>
  <c r="H111" i="65"/>
  <c r="H112" i="65"/>
  <c r="H116" i="65"/>
  <c r="H117" i="65"/>
  <c r="H118" i="65"/>
  <c r="H119" i="65"/>
  <c r="H120" i="65"/>
  <c r="H121" i="65"/>
  <c r="H122" i="65"/>
  <c r="H123" i="65"/>
  <c r="H127" i="65"/>
  <c r="H128" i="65"/>
  <c r="H129" i="65"/>
  <c r="H130" i="65"/>
  <c r="H132" i="65"/>
  <c r="H133" i="65"/>
  <c r="H136" i="65"/>
  <c r="H137" i="65"/>
  <c r="H138" i="65"/>
  <c r="G61" i="65"/>
  <c r="G69" i="65"/>
  <c r="G75" i="65"/>
  <c r="G84" i="65"/>
  <c r="G88" i="65"/>
  <c r="G134" i="65"/>
  <c r="G140" i="65"/>
  <c r="F61" i="65"/>
  <c r="F69" i="65"/>
  <c r="F75" i="65"/>
  <c r="F84" i="65"/>
  <c r="F88" i="65"/>
  <c r="F134" i="65"/>
  <c r="F140" i="65"/>
  <c r="E61" i="65"/>
  <c r="E69" i="65"/>
  <c r="E84" i="65"/>
  <c r="E88" i="65"/>
  <c r="E134" i="65"/>
  <c r="E140" i="65"/>
  <c r="D61" i="65"/>
  <c r="D69" i="65"/>
  <c r="D75" i="65"/>
  <c r="D84" i="65"/>
  <c r="D88" i="65"/>
  <c r="D134" i="65"/>
  <c r="D140" i="65"/>
  <c r="C61" i="65"/>
  <c r="C69" i="65"/>
  <c r="C75" i="65"/>
  <c r="C84" i="65"/>
  <c r="C88" i="65"/>
  <c r="C134" i="65"/>
  <c r="C140" i="65"/>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80" i="3" s="1"/>
  <c r="G29" i="18"/>
  <c r="H29" i="18" s="1"/>
  <c r="G28" i="18"/>
  <c r="G27" i="18"/>
  <c r="H27" i="18" s="1"/>
  <c r="G26" i="18"/>
  <c r="H26" i="18" s="1"/>
  <c r="G25" i="18"/>
  <c r="G24" i="18"/>
  <c r="G21" i="18"/>
  <c r="G20" i="18"/>
  <c r="H20" i="18" s="1"/>
  <c r="G19" i="18"/>
  <c r="G15" i="18"/>
  <c r="H15" i="18" s="1"/>
  <c r="G14" i="18"/>
  <c r="G13" i="18"/>
  <c r="D22" i="18"/>
  <c r="D36" i="18"/>
  <c r="O14" i="75"/>
  <c r="Q14" i="75" s="1"/>
  <c r="J55" i="12"/>
  <c r="A1" i="147" l="1"/>
  <c r="A1" i="133"/>
  <c r="A3" i="145"/>
  <c r="A3" i="146" s="1"/>
  <c r="A3" i="144"/>
  <c r="G49" i="66"/>
  <c r="B53" i="11"/>
  <c r="M35" i="51"/>
  <c r="A1" i="144"/>
  <c r="A1" i="145"/>
  <c r="A1" i="143"/>
  <c r="A1" i="135"/>
  <c r="A1" i="132"/>
  <c r="A1" i="128"/>
  <c r="A1" i="27"/>
  <c r="A1" i="127"/>
  <c r="A1" i="28"/>
  <c r="A1" i="29" s="1"/>
  <c r="A1" i="86" s="1"/>
  <c r="A1" i="87" s="1"/>
  <c r="A1" i="88" s="1"/>
  <c r="A1" i="90" s="1"/>
  <c r="A1" i="131"/>
  <c r="A1" i="137"/>
  <c r="A1" i="130"/>
  <c r="A1" i="134"/>
  <c r="A1" i="126"/>
  <c r="A1" i="140"/>
  <c r="A1" i="129"/>
  <c r="A1" i="139"/>
  <c r="A1" i="138"/>
  <c r="A1" i="124"/>
  <c r="A1" i="136"/>
  <c r="G72" i="66"/>
  <c r="B25"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6" i="17"/>
  <c r="J40" i="17"/>
  <c r="I44" i="18"/>
  <c r="I13" i="18"/>
  <c r="J47" i="17"/>
  <c r="I28" i="18"/>
  <c r="J24" i="17"/>
  <c r="I25" i="18"/>
  <c r="I35" i="18"/>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A4" i="66"/>
  <c r="A3" i="11"/>
  <c r="A3" i="143"/>
  <c r="A3" i="139"/>
  <c r="A3" i="135"/>
  <c r="A3" i="131"/>
  <c r="A3" i="137"/>
  <c r="A3" i="129"/>
  <c r="A3" i="136"/>
  <c r="A3" i="28"/>
  <c r="A3" i="29" s="1"/>
  <c r="A3" i="86" s="1"/>
  <c r="A3" i="87" s="1"/>
  <c r="A3" i="88" s="1"/>
  <c r="A3" i="90" s="1"/>
  <c r="A3" i="140"/>
  <c r="A3" i="138"/>
  <c r="A3" i="134"/>
  <c r="A3" i="132"/>
  <c r="A3" i="130"/>
  <c r="A3" i="27"/>
  <c r="A3" i="133"/>
  <c r="H26" i="17"/>
  <c r="I26" i="17" s="1"/>
  <c r="H25" i="17"/>
  <c r="H47" i="17"/>
  <c r="I47" i="17" s="1"/>
  <c r="I59" i="12" s="1"/>
  <c r="H23" i="17"/>
  <c r="I23" i="17" s="1"/>
  <c r="H34" i="17"/>
  <c r="I34" i="17" s="1"/>
  <c r="H32" i="17"/>
  <c r="H24" i="17"/>
  <c r="I24" i="17" s="1"/>
  <c r="H43" i="17"/>
  <c r="H22" i="17"/>
  <c r="I22" i="17" s="1"/>
  <c r="H40" i="17"/>
  <c r="I40" i="17" s="1"/>
  <c r="H21" i="17"/>
  <c r="I21" i="17" s="1"/>
  <c r="H37" i="17"/>
  <c r="I37" i="17" s="1"/>
  <c r="H35" i="17"/>
  <c r="H19" i="17"/>
  <c r="H38" i="17"/>
  <c r="I38" i="17" s="1"/>
  <c r="H31" i="17"/>
  <c r="I31" i="17" s="1"/>
  <c r="H20" i="17"/>
  <c r="H39" i="17"/>
  <c r="I39" i="17" s="1"/>
  <c r="H15" i="17"/>
  <c r="I15" i="17" s="1"/>
  <c r="H44" i="17"/>
  <c r="H14" i="17"/>
  <c r="I14" i="17" s="1"/>
  <c r="H33" i="17"/>
  <c r="H13" i="17"/>
  <c r="I13" i="17" s="1"/>
  <c r="H27" i="16"/>
  <c r="I27" i="16" s="1"/>
  <c r="C14" i="11" s="1"/>
  <c r="H73" i="16"/>
  <c r="I73" i="16" s="1"/>
  <c r="H96" i="16"/>
  <c r="I96" i="16" s="1"/>
  <c r="H72" i="16"/>
  <c r="I72" i="16" s="1"/>
  <c r="H95" i="16"/>
  <c r="I95" i="16" s="1"/>
  <c r="H20" i="16"/>
  <c r="I20" i="16" s="1"/>
  <c r="C19" i="11" s="1"/>
  <c r="H63" i="16"/>
  <c r="I63" i="16" s="1"/>
  <c r="C48" i="11" s="1"/>
  <c r="D48" i="11" s="1"/>
  <c r="H94" i="16"/>
  <c r="I94" i="16" s="1"/>
  <c r="H21" i="16"/>
  <c r="I21" i="16" s="1"/>
  <c r="H62" i="16"/>
  <c r="I62" i="16" s="1"/>
  <c r="H93" i="16"/>
  <c r="I93" i="16" s="1"/>
  <c r="C67" i="11" s="1"/>
  <c r="D67" i="11" s="1"/>
  <c r="H60" i="16"/>
  <c r="H13" i="16"/>
  <c r="H22" i="16"/>
  <c r="I22" i="16" s="1"/>
  <c r="H66" i="16"/>
  <c r="I66" i="16" s="1"/>
  <c r="H32" i="16"/>
  <c r="I32" i="16" s="1"/>
  <c r="C25" i="11" s="1"/>
  <c r="H29" i="16"/>
  <c r="I29" i="16" s="1"/>
  <c r="H38" i="16"/>
  <c r="I38" i="16" s="1"/>
  <c r="H19" i="16"/>
  <c r="I19" i="16" s="1"/>
  <c r="H33" i="16"/>
  <c r="I33" i="16" s="1"/>
  <c r="C26" i="11" s="1"/>
  <c r="D26" i="11" s="1"/>
  <c r="H37" i="16"/>
  <c r="I37" i="16" s="1"/>
  <c r="H17" i="16"/>
  <c r="I17" i="16" s="1"/>
  <c r="H36" i="16"/>
  <c r="I36" i="16" s="1"/>
  <c r="H16" i="16"/>
  <c r="I16" i="16" s="1"/>
  <c r="H71" i="16"/>
  <c r="H75" i="16"/>
  <c r="I75" i="16" s="1"/>
  <c r="H35" i="16"/>
  <c r="I35" i="16" s="1"/>
  <c r="H14" i="16"/>
  <c r="I14" i="16" s="1"/>
  <c r="C11" i="11" s="1"/>
  <c r="H58" i="16"/>
  <c r="I58" i="16" s="1"/>
  <c r="D47" i="11" s="1"/>
  <c r="H77" i="16"/>
  <c r="I77" i="16" s="1"/>
  <c r="C52" i="11" s="1"/>
  <c r="D52" i="11" s="1"/>
  <c r="H34" i="16"/>
  <c r="I34" i="16" s="1"/>
  <c r="H15" i="16"/>
  <c r="I15" i="16" s="1"/>
  <c r="C10" i="11" s="1"/>
  <c r="H65" i="16"/>
  <c r="I65" i="16" s="1"/>
  <c r="C43" i="11" s="1"/>
  <c r="H30" i="16"/>
  <c r="I30" i="16" s="1"/>
  <c r="C22" i="11" s="1"/>
  <c r="H78" i="16"/>
  <c r="I78" i="16" s="1"/>
  <c r="H64" i="16"/>
  <c r="I64" i="16" s="1"/>
  <c r="H26" i="16"/>
  <c r="I26" i="16" s="1"/>
  <c r="H43" i="54"/>
  <c r="I32" i="17"/>
  <c r="C83" i="77" s="1"/>
  <c r="I25" i="17"/>
  <c r="F56" i="18"/>
  <c r="I43" i="17"/>
  <c r="F31" i="18"/>
  <c r="I35" i="17"/>
  <c r="I44" i="17"/>
  <c r="F22" i="18"/>
  <c r="I33" i="17"/>
  <c r="F36" i="18"/>
  <c r="G43" i="19"/>
  <c r="E22" i="18"/>
  <c r="IT50" i="47"/>
  <c r="J61" i="45"/>
  <c r="J62" i="45" s="1"/>
  <c r="J63" i="45" s="1"/>
  <c r="R61" i="45"/>
  <c r="R62" i="45" s="1"/>
  <c r="R63" i="45" s="1"/>
  <c r="Z61" i="45"/>
  <c r="Z62" i="45" s="1"/>
  <c r="Z63" i="45" s="1"/>
  <c r="AH61" i="45"/>
  <c r="AH62" i="45" s="1"/>
  <c r="AH63" i="45" s="1"/>
  <c r="AN40" i="47"/>
  <c r="AN55" i="47" s="1"/>
  <c r="EC40" i="47"/>
  <c r="AK40" i="47"/>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G16" i="58"/>
  <c r="C59" i="48"/>
  <c r="C60" i="48" s="1"/>
  <c r="C61" i="48" s="1"/>
  <c r="G59" i="48"/>
  <c r="G60" i="48" s="1"/>
  <c r="HL40" i="47"/>
  <c r="HL55" i="47" s="1"/>
  <c r="Q40" i="47"/>
  <c r="M49" i="51"/>
  <c r="C40" i="42"/>
  <c r="H40" i="42"/>
  <c r="S40" i="42"/>
  <c r="N39" i="67"/>
  <c r="Q32" i="72"/>
  <c r="R32" i="72" s="1"/>
  <c r="Q19" i="72"/>
  <c r="R19" i="72" s="1"/>
  <c r="D65" i="73"/>
  <c r="GY40" i="47"/>
  <c r="HT40" i="47"/>
  <c r="GN40" i="47"/>
  <c r="Q35" i="49"/>
  <c r="T35" i="49"/>
  <c r="H21" i="18"/>
  <c r="AU40" i="47"/>
  <c r="GR40" i="47"/>
  <c r="GR55" i="47" s="1"/>
  <c r="CZ40" i="47"/>
  <c r="CZ55" i="47" s="1"/>
  <c r="CN40" i="47"/>
  <c r="CN55" i="47" s="1"/>
  <c r="BH40" i="47"/>
  <c r="X40" i="47"/>
  <c r="X55" i="47" s="1"/>
  <c r="U35" i="51"/>
  <c r="U49" i="51" s="1"/>
  <c r="U53" i="51" s="1"/>
  <c r="AK35" i="51"/>
  <c r="AK49" i="51" s="1"/>
  <c r="AK53" i="51" s="1"/>
  <c r="F39" i="67"/>
  <c r="M30" i="28"/>
  <c r="M23" i="28"/>
  <c r="G60" i="28"/>
  <c r="G62" i="28" s="1"/>
  <c r="C28" i="17"/>
  <c r="AB61" i="45"/>
  <c r="AB62" i="45" s="1"/>
  <c r="AB63" i="45" s="1"/>
  <c r="AF61" i="45"/>
  <c r="AF62" i="45" s="1"/>
  <c r="AF63" i="45" s="1"/>
  <c r="R29" i="51"/>
  <c r="R11" i="71"/>
  <c r="DC40" i="47"/>
  <c r="DC55" i="47" s="1"/>
  <c r="AY40" i="47"/>
  <c r="GJ40" i="47"/>
  <c r="FT40" i="47"/>
  <c r="FT55" i="47" s="1"/>
  <c r="EN40" i="47"/>
  <c r="EN55" i="47" s="1"/>
  <c r="HY40" i="47"/>
  <c r="G35" i="51"/>
  <c r="G49" i="51" s="1"/>
  <c r="W35" i="5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W40" i="47"/>
  <c r="DX40" i="47"/>
  <c r="ET39" i="47"/>
  <c r="FM40" i="47"/>
  <c r="FA40" i="47"/>
  <c r="EG40" i="47"/>
  <c r="EG55" i="47" s="1"/>
  <c r="EG59"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HH40" i="47"/>
  <c r="EV40" i="47"/>
  <c r="EV55" i="47" s="1"/>
  <c r="DL40" i="47"/>
  <c r="CV40" i="47"/>
  <c r="CB40" i="47"/>
  <c r="H40" i="47"/>
  <c r="H55" i="47" s="1"/>
  <c r="DU40" i="47"/>
  <c r="P40" i="42"/>
  <c r="AA40" i="42"/>
  <c r="L39" i="67"/>
  <c r="L53" i="67" s="1"/>
  <c r="L57" i="67" s="1"/>
  <c r="H39" i="67"/>
  <c r="H53" i="67" s="1"/>
  <c r="H57" i="67" s="1"/>
  <c r="K32" i="28"/>
  <c r="M31" i="28"/>
  <c r="F80" i="54"/>
  <c r="D43" i="19"/>
  <c r="F43" i="19"/>
  <c r="F42" i="19" s="1"/>
  <c r="E22" i="61"/>
  <c r="E33" i="61" s="1"/>
  <c r="E43" i="61" s="1"/>
  <c r="E61" i="45"/>
  <c r="E62" i="45" s="1"/>
  <c r="E63" i="45" s="1"/>
  <c r="I61" i="45"/>
  <c r="I62" i="45" s="1"/>
  <c r="I63" i="45" s="1"/>
  <c r="M61" i="45"/>
  <c r="M62" i="45" s="1"/>
  <c r="M63" i="45" s="1"/>
  <c r="Q61" i="45"/>
  <c r="Q62" i="45" s="1"/>
  <c r="Q63" i="45" s="1"/>
  <c r="U61" i="45"/>
  <c r="U62" i="45" s="1"/>
  <c r="U63" i="45" s="1"/>
  <c r="Y61" i="45"/>
  <c r="Y62" i="45" s="1"/>
  <c r="Y63" i="45" s="1"/>
  <c r="N22" i="68"/>
  <c r="HG40" i="47"/>
  <c r="EM40" i="47"/>
  <c r="CA40" i="47"/>
  <c r="BC40" i="47"/>
  <c r="EZ40" i="47"/>
  <c r="EZ55" i="47" s="1"/>
  <c r="DT40" i="47"/>
  <c r="AF40" i="47"/>
  <c r="AF55" i="47" s="1"/>
  <c r="CW40" i="47"/>
  <c r="CC40" i="47"/>
  <c r="CC55" i="47" s="1"/>
  <c r="CC59" i="47" s="1"/>
  <c r="BU40" i="47"/>
  <c r="AW40" i="47"/>
  <c r="AW55" i="47" s="1"/>
  <c r="AW59" i="47" s="1"/>
  <c r="AO40" i="47"/>
  <c r="AO55" i="47" s="1"/>
  <c r="X35" i="49"/>
  <c r="X45" i="49" s="1"/>
  <c r="AT25" i="49"/>
  <c r="AT19" i="49"/>
  <c r="AT13" i="49"/>
  <c r="AU29" i="51"/>
  <c r="AW52" i="51"/>
  <c r="AV48" i="51"/>
  <c r="AX16" i="51"/>
  <c r="AD29" i="51"/>
  <c r="T40" i="42"/>
  <c r="Y40" i="42"/>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E28" i="17"/>
  <c r="E42" i="17" s="1"/>
  <c r="E45" i="17" s="1"/>
  <c r="E49" i="17" s="1"/>
  <c r="E107" i="77" s="1"/>
  <c r="B83" i="3"/>
  <c r="F32" i="20"/>
  <c r="F35" i="53"/>
  <c r="F49" i="53" s="1"/>
  <c r="BS40" i="47"/>
  <c r="BS55" i="47" s="1"/>
  <c r="GJ55" i="47"/>
  <c r="EF40" i="47"/>
  <c r="EF55" i="47" s="1"/>
  <c r="DP55" i="47"/>
  <c r="DL55" i="47"/>
  <c r="CR55" i="47"/>
  <c r="FZ39" i="47"/>
  <c r="EO40" i="47"/>
  <c r="EO55" i="47" s="1"/>
  <c r="EO59" i="47" s="1"/>
  <c r="BQ40" i="47"/>
  <c r="I35" i="51"/>
  <c r="D64" i="60"/>
  <c r="H65" i="73"/>
  <c r="H27" i="55"/>
  <c r="B22" i="61"/>
  <c r="D22" i="61"/>
  <c r="F42" i="61"/>
  <c r="E61" i="52"/>
  <c r="G61" i="52"/>
  <c r="AJ61" i="45"/>
  <c r="AJ62" i="45" s="1"/>
  <c r="AJ63" i="45" s="1"/>
  <c r="AA40" i="47"/>
  <c r="AA55" i="47" s="1"/>
  <c r="HX40" i="47"/>
  <c r="HX55" i="47" s="1"/>
  <c r="HH55" i="47"/>
  <c r="GN55" i="47"/>
  <c r="FD40" i="47"/>
  <c r="FD55" i="47" s="1"/>
  <c r="DN39" i="47"/>
  <c r="IC40" i="47"/>
  <c r="IC55" i="47" s="1"/>
  <c r="IC59" i="47" s="1"/>
  <c r="GW40" i="47"/>
  <c r="GW55" i="47" s="1"/>
  <c r="H35" i="51"/>
  <c r="Q35" i="51"/>
  <c r="Y35" i="51"/>
  <c r="Y49" i="51" s="1"/>
  <c r="Y53" i="51" s="1"/>
  <c r="Z34" i="51"/>
  <c r="AI35" i="51"/>
  <c r="AI49" i="51" s="1"/>
  <c r="G39" i="14"/>
  <c r="H65" i="72"/>
  <c r="F65" i="74"/>
  <c r="BA61" i="45"/>
  <c r="BA62" i="45" s="1"/>
  <c r="BA63" i="45" s="1"/>
  <c r="BJ61" i="45"/>
  <c r="BJ62" i="45" s="1"/>
  <c r="BJ63" i="45" s="1"/>
  <c r="B17" i="18"/>
  <c r="B37" i="18" s="1"/>
  <c r="B39" i="18" s="1"/>
  <c r="C120" i="77" s="1"/>
  <c r="D17" i="18"/>
  <c r="L69" i="13"/>
  <c r="D55" i="59"/>
  <c r="H37" i="68"/>
  <c r="FW40" i="47"/>
  <c r="FW55" i="47" s="1"/>
  <c r="EQ40" i="47"/>
  <c r="DG40" i="47"/>
  <c r="DG55" i="47" s="1"/>
  <c r="CE40" i="47"/>
  <c r="AE40" i="47"/>
  <c r="AE55" i="47" s="1"/>
  <c r="C40" i="47"/>
  <c r="IF40" i="47"/>
  <c r="IF55" i="47" s="1"/>
  <c r="HP40" i="47"/>
  <c r="FL40" i="47"/>
  <c r="FL55" i="47" s="1"/>
  <c r="ER40" i="47"/>
  <c r="EB40" i="47"/>
  <c r="EB55" i="47" s="1"/>
  <c r="BL40" i="47"/>
  <c r="AB40" i="47"/>
  <c r="AB55" i="47" s="1"/>
  <c r="FQ40" i="47"/>
  <c r="DA40" i="47"/>
  <c r="DA55" i="47" s="1"/>
  <c r="DA59" i="47" s="1"/>
  <c r="M53" i="67"/>
  <c r="M57" i="67" s="1"/>
  <c r="F24" i="12"/>
  <c r="F37" i="12" s="1"/>
  <c r="L30" i="14"/>
  <c r="L29" i="14"/>
  <c r="M29" i="14" s="1"/>
  <c r="C29" i="67" s="1"/>
  <c r="Q29" i="67" s="1"/>
  <c r="C19" i="12" s="1"/>
  <c r="H19" i="12" s="1"/>
  <c r="J19" i="12" s="1"/>
  <c r="L28" i="14"/>
  <c r="M28" i="14" s="1"/>
  <c r="C28" i="67" s="1"/>
  <c r="Q28" i="67" s="1"/>
  <c r="C18" i="12" s="1"/>
  <c r="H18" i="12" s="1"/>
  <c r="J18" i="12" s="1"/>
  <c r="L27" i="14"/>
  <c r="M27" i="14" s="1"/>
  <c r="C27" i="67" s="1"/>
  <c r="Q27" i="67" s="1"/>
  <c r="C17" i="12" s="1"/>
  <c r="H17" i="12" s="1"/>
  <c r="J17" i="12" s="1"/>
  <c r="L26" i="14"/>
  <c r="L25" i="14"/>
  <c r="M25" i="14" s="1"/>
  <c r="C25" i="67" s="1"/>
  <c r="Q25" i="67" s="1"/>
  <c r="C15" i="12" s="1"/>
  <c r="H15" i="12" s="1"/>
  <c r="J15" i="12" s="1"/>
  <c r="L24" i="14"/>
  <c r="M24" i="14" s="1"/>
  <c r="C24" i="67" s="1"/>
  <c r="Q24" i="67" s="1"/>
  <c r="L17" i="14"/>
  <c r="M17" i="14" s="1"/>
  <c r="C17" i="67" s="1"/>
  <c r="Q17" i="67" s="1"/>
  <c r="J8" i="68" s="1"/>
  <c r="J30" i="68" s="1"/>
  <c r="J35" i="68" s="1"/>
  <c r="J37" i="68" s="1"/>
  <c r="AD61" i="45"/>
  <c r="AD62" i="45" s="1"/>
  <c r="AD63" i="45" s="1"/>
  <c r="G61" i="50"/>
  <c r="K61" i="50"/>
  <c r="I39" i="14"/>
  <c r="I53" i="14" s="1"/>
  <c r="I57" i="14" s="1"/>
  <c r="G29" i="77" s="1"/>
  <c r="Q45" i="49"/>
  <c r="HF39" i="47"/>
  <c r="IT12" i="47"/>
  <c r="IT25" i="46"/>
  <c r="IT21" i="46"/>
  <c r="IT34" i="46"/>
  <c r="M50" i="28"/>
  <c r="L37" i="14"/>
  <c r="M37" i="14" s="1"/>
  <c r="C37" i="67" s="1"/>
  <c r="Q37" i="67" s="1"/>
  <c r="C22" i="12" s="1"/>
  <c r="H22" i="12" s="1"/>
  <c r="J22" i="12" s="1"/>
  <c r="L35" i="14"/>
  <c r="M35" i="14" s="1"/>
  <c r="C35" i="67" s="1"/>
  <c r="H65" i="74"/>
  <c r="B42" i="18"/>
  <c r="C42" i="17"/>
  <c r="C45" i="17" s="1"/>
  <c r="C49" i="17" s="1"/>
  <c r="B73" i="3"/>
  <c r="H12" i="17"/>
  <c r="H16" i="55"/>
  <c r="H28" i="55" s="1"/>
  <c r="Z48" i="51"/>
  <c r="B78" i="3"/>
  <c r="J38" i="17"/>
  <c r="G141" i="65"/>
  <c r="IB40" i="47"/>
  <c r="IB55" i="47" s="1"/>
  <c r="DX55" i="47"/>
  <c r="DT55" i="47"/>
  <c r="CV55" i="47"/>
  <c r="CB55" i="47"/>
  <c r="R40" i="46"/>
  <c r="AT38" i="49"/>
  <c r="AT24" i="49"/>
  <c r="AT17" i="49"/>
  <c r="AT11" i="49"/>
  <c r="AX38" i="51"/>
  <c r="X35" i="51"/>
  <c r="X49" i="51" s="1"/>
  <c r="K24" i="28"/>
  <c r="L46" i="14"/>
  <c r="N65" i="72"/>
  <c r="M65" i="72"/>
  <c r="Q50" i="74"/>
  <c r="R50" i="74" s="1"/>
  <c r="D37" i="18"/>
  <c r="D39" i="18" s="1"/>
  <c r="E120" i="77" s="1"/>
  <c r="M18" i="75"/>
  <c r="F141" i="65"/>
  <c r="ER55" i="47"/>
  <c r="BL55" i="47"/>
  <c r="FB39" i="47"/>
  <c r="IT36" i="46"/>
  <c r="IT31" i="46"/>
  <c r="IT17" i="46"/>
  <c r="IT36" i="47"/>
  <c r="IT30" i="47"/>
  <c r="IT24" i="47"/>
  <c r="IT18" i="47"/>
  <c r="V40" i="46"/>
  <c r="IT12" i="46"/>
  <c r="I49" i="51"/>
  <c r="I53" i="51" s="1"/>
  <c r="J34" i="51"/>
  <c r="AX22" i="51"/>
  <c r="O49" i="51"/>
  <c r="T35" i="51"/>
  <c r="T49" i="51" s="1"/>
  <c r="W49" i="51"/>
  <c r="AA55" i="42"/>
  <c r="F53" i="67"/>
  <c r="F57" i="67" s="1"/>
  <c r="N53" i="67"/>
  <c r="N57" i="67" s="1"/>
  <c r="J39" i="14"/>
  <c r="J53" i="14" s="1"/>
  <c r="J57" i="14" s="1"/>
  <c r="H29" i="77" s="1"/>
  <c r="H34" i="53"/>
  <c r="Q44" i="72"/>
  <c r="R44" i="72" s="1"/>
  <c r="B10" i="59"/>
  <c r="D28" i="58"/>
  <c r="I48" i="12"/>
  <c r="B74" i="3"/>
  <c r="J12" i="17"/>
  <c r="J20" i="17"/>
  <c r="R31" i="71"/>
  <c r="G35" i="53"/>
  <c r="G49" i="53" s="1"/>
  <c r="G53" i="53" s="1"/>
  <c r="IM40" i="47"/>
  <c r="FS40" i="47"/>
  <c r="FS55" i="47" s="1"/>
  <c r="FC40" i="47"/>
  <c r="FC55" i="47" s="1"/>
  <c r="EI40" i="47"/>
  <c r="EI55" i="47" s="1"/>
  <c r="DO40" i="47"/>
  <c r="BK40" i="47"/>
  <c r="BK55" i="47" s="1"/>
  <c r="AY55" i="47"/>
  <c r="HD40" i="47"/>
  <c r="HD55" i="47" s="1"/>
  <c r="GF40" i="47"/>
  <c r="GF55" i="47" s="1"/>
  <c r="BT40" i="47"/>
  <c r="BT55" i="47" s="1"/>
  <c r="BD55" i="47"/>
  <c r="AJ55" i="47"/>
  <c r="HY55" i="47"/>
  <c r="HY59" i="47" s="1"/>
  <c r="FQ55" i="47"/>
  <c r="FQ59" i="47" s="1"/>
  <c r="FM55" i="47"/>
  <c r="FM59" i="47" s="1"/>
  <c r="BU55" i="47"/>
  <c r="H49" i="51"/>
  <c r="AX13" i="51"/>
  <c r="M30" i="14"/>
  <c r="C30" i="67" s="1"/>
  <c r="Q30" i="67" s="1"/>
  <c r="C20" i="12" s="1"/>
  <c r="H20" i="12" s="1"/>
  <c r="J20" i="12" s="1"/>
  <c r="M26" i="14"/>
  <c r="C26" i="67" s="1"/>
  <c r="Q26" i="67" s="1"/>
  <c r="C16" i="12" s="1"/>
  <c r="H16" i="12" s="1"/>
  <c r="J16" i="12" s="1"/>
  <c r="F65" i="73"/>
  <c r="S36" i="71"/>
  <c r="S31" i="71"/>
  <c r="J17" i="16"/>
  <c r="J56" i="16"/>
  <c r="I19" i="17"/>
  <c r="H27" i="17"/>
  <c r="I50" i="12"/>
  <c r="B75" i="3"/>
  <c r="J13" i="17"/>
  <c r="J21" i="17"/>
  <c r="AZ61" i="45"/>
  <c r="AZ62" i="45" s="1"/>
  <c r="AZ63" i="45" s="1"/>
  <c r="D59" i="48"/>
  <c r="H59" i="48"/>
  <c r="H60" i="48" s="1"/>
  <c r="K77" i="66"/>
  <c r="AT40" i="49"/>
  <c r="H48" i="53"/>
  <c r="C46" i="55"/>
  <c r="H25" i="18"/>
  <c r="H52" i="53"/>
  <c r="CI40" i="47"/>
  <c r="CI55" i="47" s="1"/>
  <c r="W55" i="47"/>
  <c r="IQ39" i="47"/>
  <c r="BH55" i="47"/>
  <c r="HN39" i="47"/>
  <c r="AD40" i="46"/>
  <c r="FA55" i="47"/>
  <c r="FA59" i="47" s="1"/>
  <c r="AT37" i="49"/>
  <c r="AT23" i="49"/>
  <c r="AT16" i="49"/>
  <c r="AT10" i="49"/>
  <c r="S35" i="51"/>
  <c r="S49" i="51" s="1"/>
  <c r="AS35" i="51"/>
  <c r="AS49" i="51" s="1"/>
  <c r="K35" i="51"/>
  <c r="K49" i="51" s="1"/>
  <c r="C55" i="42"/>
  <c r="H55" i="42"/>
  <c r="O40" i="42"/>
  <c r="O55" i="42" s="1"/>
  <c r="G16" i="28"/>
  <c r="K60" i="28"/>
  <c r="K62" i="28" s="1"/>
  <c r="M58" i="28"/>
  <c r="E43" i="19"/>
  <c r="L57" i="12"/>
  <c r="L44" i="14"/>
  <c r="M44" i="14" s="1"/>
  <c r="C44" i="67" s="1"/>
  <c r="Q44" i="67" s="1"/>
  <c r="L41" i="14"/>
  <c r="M41" i="14" s="1"/>
  <c r="G65" i="72"/>
  <c r="J26" i="16"/>
  <c r="F43" i="57"/>
  <c r="F10" i="56"/>
  <c r="C17" i="18"/>
  <c r="J14" i="17"/>
  <c r="J22" i="17"/>
  <c r="J30" i="17"/>
  <c r="J33" i="17"/>
  <c r="B33" i="61"/>
  <c r="B43" i="61" s="1"/>
  <c r="D33" i="61"/>
  <c r="D43" i="61" s="1"/>
  <c r="AM61" i="45"/>
  <c r="AM62" i="45" s="1"/>
  <c r="AM63" i="45" s="1"/>
  <c r="AQ61" i="45"/>
  <c r="AQ62" i="45" s="1"/>
  <c r="AQ63" i="45" s="1"/>
  <c r="BM63" i="45"/>
  <c r="E61" i="48"/>
  <c r="G61" i="48"/>
  <c r="E61" i="50"/>
  <c r="I61" i="50"/>
  <c r="M61" i="50"/>
  <c r="E31" i="18"/>
  <c r="L55" i="13"/>
  <c r="M55" i="13" s="1"/>
  <c r="C66" i="66" s="1"/>
  <c r="AT41" i="49"/>
  <c r="I54" i="12"/>
  <c r="E54" i="59"/>
  <c r="H140" i="65"/>
  <c r="K74" i="38" s="1"/>
  <c r="H69" i="65"/>
  <c r="K64" i="38" s="1"/>
  <c r="K60" i="38"/>
  <c r="G37" i="68"/>
  <c r="E35" i="53"/>
  <c r="E49" i="53" s="1"/>
  <c r="E53"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I59" i="47" s="1"/>
  <c r="HE40" i="47"/>
  <c r="HE55" i="47" s="1"/>
  <c r="HE59" i="47" s="1"/>
  <c r="AT21" i="49"/>
  <c r="AT14" i="49"/>
  <c r="C35" i="51"/>
  <c r="C49" i="51" s="1"/>
  <c r="N34" i="51"/>
  <c r="AW34" i="51"/>
  <c r="AX41" i="51"/>
  <c r="AX25" i="51"/>
  <c r="AL34" i="51"/>
  <c r="AO35" i="51"/>
  <c r="AO49" i="51" s="1"/>
  <c r="AO53" i="51" s="1"/>
  <c r="AP48" i="51"/>
  <c r="AX18" i="51"/>
  <c r="AU48" i="51"/>
  <c r="L40" i="42"/>
  <c r="M57" i="12"/>
  <c r="E28" i="58"/>
  <c r="G4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57" i="14" s="1"/>
  <c r="C29" i="77" s="1"/>
  <c r="D73" i="13"/>
  <c r="D57" i="37" s="1"/>
  <c r="D58" i="37" s="1"/>
  <c r="M14" i="28"/>
  <c r="F42" i="70"/>
  <c r="F49" i="66" s="1"/>
  <c r="M94" i="13" s="1"/>
  <c r="J21" i="16"/>
  <c r="J19" i="16"/>
  <c r="J14" i="16"/>
  <c r="C158" i="77"/>
  <c r="F67" i="57"/>
  <c r="J22" i="16"/>
  <c r="J16" i="16"/>
  <c r="H56" i="16"/>
  <c r="I56" i="16" s="1"/>
  <c r="H67" i="54"/>
  <c r="C20" i="11"/>
  <c r="C15" i="11"/>
  <c r="C21" i="11"/>
  <c r="B35" i="56"/>
  <c r="B37" i="56" s="1"/>
  <c r="C125" i="77" s="1"/>
  <c r="G36" i="18"/>
  <c r="T45" i="49"/>
  <c r="I35" i="49"/>
  <c r="I45" i="49" s="1"/>
  <c r="I49" i="49" s="1"/>
  <c r="Y35" i="49"/>
  <c r="Y45" i="49" s="1"/>
  <c r="Y49" i="49" s="1"/>
  <c r="L35" i="49"/>
  <c r="L45" i="49" s="1"/>
  <c r="M35" i="49"/>
  <c r="M45" i="49" s="1"/>
  <c r="M49" i="49" s="1"/>
  <c r="U35" i="49"/>
  <c r="U45" i="49" s="1"/>
  <c r="U49" i="49" s="1"/>
  <c r="S35" i="49"/>
  <c r="S45" i="49" s="1"/>
  <c r="F61" i="48"/>
  <c r="H61" i="48"/>
  <c r="L32" i="14"/>
  <c r="M32" i="14" s="1"/>
  <c r="C32" i="67" s="1"/>
  <c r="M15" i="14"/>
  <c r="C15" i="67" s="1"/>
  <c r="Q15" i="67" s="1"/>
  <c r="H8" i="68" s="1"/>
  <c r="D280" i="40"/>
  <c r="D294" i="40" s="1"/>
  <c r="E280" i="40"/>
  <c r="E294" i="40" s="1"/>
  <c r="E298" i="40" s="1"/>
  <c r="C24" i="77" s="1"/>
  <c r="C280" i="40"/>
  <c r="C294" i="40" s="1"/>
  <c r="B48" i="49"/>
  <c r="B57" i="67"/>
  <c r="D19" i="14"/>
  <c r="M46" i="14"/>
  <c r="C46" i="67" s="1"/>
  <c r="Q46" i="67" s="1"/>
  <c r="B59" i="47"/>
  <c r="B59" i="42"/>
  <c r="D56" i="14"/>
  <c r="I73" i="13"/>
  <c r="I57" i="37" s="1"/>
  <c r="K74" i="13"/>
  <c r="K75" i="13" s="1"/>
  <c r="F74" i="13"/>
  <c r="J74" i="13"/>
  <c r="H28" i="77" s="1"/>
  <c r="H74" i="13"/>
  <c r="G74" i="13"/>
  <c r="E74" i="13"/>
  <c r="B52" i="53"/>
  <c r="B58" i="47"/>
  <c r="E34" i="59"/>
  <c r="E44" i="57"/>
  <c r="E94" i="57" s="1"/>
  <c r="E95" i="57" s="1"/>
  <c r="L33" i="14"/>
  <c r="M33" i="14" s="1"/>
  <c r="C33" i="67" s="1"/>
  <c r="Q33" i="67" s="1"/>
  <c r="C21" i="12" s="1"/>
  <c r="H21" i="12" s="1"/>
  <c r="J21" i="12" s="1"/>
  <c r="IT27" i="46"/>
  <c r="D35" i="49"/>
  <c r="D45" i="49" s="1"/>
  <c r="AS48" i="49"/>
  <c r="L23" i="14"/>
  <c r="M23" i="14" s="1"/>
  <c r="C23" i="67" s="1"/>
  <c r="Q23" i="67" s="1"/>
  <c r="C13" i="12" s="1"/>
  <c r="H13" i="12" s="1"/>
  <c r="J13" i="12" s="1"/>
  <c r="D40" i="47"/>
  <c r="D55" i="47" s="1"/>
  <c r="C1" i="54"/>
  <c r="A1" i="11"/>
  <c r="D38" i="14"/>
  <c r="K40" i="42"/>
  <c r="K55" i="42" s="1"/>
  <c r="IS58" i="47"/>
  <c r="F39" i="14"/>
  <c r="L11" i="14"/>
  <c r="E35" i="49"/>
  <c r="E45" i="49" s="1"/>
  <c r="L51" i="14"/>
  <c r="M51" i="14" s="1"/>
  <c r="C51" i="67" s="1"/>
  <c r="Q51" i="67" s="1"/>
  <c r="L49" i="14"/>
  <c r="M49" i="14" s="1"/>
  <c r="C49" i="67" s="1"/>
  <c r="Q49" i="67" s="1"/>
  <c r="J34" i="49"/>
  <c r="AS34" i="49"/>
  <c r="W35" i="49"/>
  <c r="W45" i="49" s="1"/>
  <c r="C35" i="49"/>
  <c r="C45" i="49" s="1"/>
  <c r="J34" i="17"/>
  <c r="B77" i="3"/>
  <c r="Q40" i="42"/>
  <c r="Q55" i="42" s="1"/>
  <c r="Q59" i="42" s="1"/>
  <c r="F30" i="77" s="1"/>
  <c r="J25" i="17"/>
  <c r="B48" i="15" s="1"/>
  <c r="F42" i="58"/>
  <c r="F45" i="58" s="1"/>
  <c r="F49" i="58" s="1"/>
  <c r="J39" i="17"/>
  <c r="M40" i="42"/>
  <c r="M55" i="42" s="1"/>
  <c r="M59" i="42" s="1"/>
  <c r="E30" i="77" s="1"/>
  <c r="I40" i="42"/>
  <c r="I55" i="42" s="1"/>
  <c r="I59" i="42" s="1"/>
  <c r="D30" i="77" s="1"/>
  <c r="D52" i="14"/>
  <c r="F53" i="14"/>
  <c r="F57" i="14" s="1"/>
  <c r="Y55" i="42"/>
  <c r="Y59" i="42" s="1"/>
  <c r="H30" i="77" s="1"/>
  <c r="G27" i="58"/>
  <c r="G28" i="58" s="1"/>
  <c r="J44" i="17"/>
  <c r="H19" i="18"/>
  <c r="I53" i="12"/>
  <c r="E40" i="42"/>
  <c r="E55" i="42" s="1"/>
  <c r="E59" i="42" s="1"/>
  <c r="C30" i="77" s="1"/>
  <c r="AC40" i="42"/>
  <c r="AC55" i="42" s="1"/>
  <c r="AC59" i="42" s="1"/>
  <c r="I30" i="77" s="1"/>
  <c r="U40" i="42"/>
  <c r="U55" i="42" s="1"/>
  <c r="U59" i="42" s="1"/>
  <c r="G30" i="77" s="1"/>
  <c r="C4" i="54"/>
  <c r="A3" i="70"/>
  <c r="A4" i="67"/>
  <c r="C4" i="55"/>
  <c r="A4" i="68"/>
  <c r="F81" i="16"/>
  <c r="E45" i="16"/>
  <c r="F53" i="53"/>
  <c r="L54" i="14"/>
  <c r="M54" i="14" s="1"/>
  <c r="C54" i="67" s="1"/>
  <c r="I35" i="12"/>
  <c r="I37" i="12" s="1"/>
  <c r="J78" i="16"/>
  <c r="C44" i="57"/>
  <c r="H43" i="16"/>
  <c r="I43" i="16" s="1"/>
  <c r="D45" i="16"/>
  <c r="C81" i="16"/>
  <c r="C45" i="16"/>
  <c r="D81" i="16"/>
  <c r="M59" i="66"/>
  <c r="B57" i="11"/>
  <c r="B58" i="42"/>
  <c r="B56" i="67"/>
  <c r="B46" i="49"/>
  <c r="C49"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18"/>
  <c r="A5" i="15"/>
  <c r="C4" i="58"/>
  <c r="C4" i="20"/>
  <c r="A4" i="59"/>
  <c r="A4" i="56"/>
  <c r="A5" i="40"/>
  <c r="A4" i="60"/>
  <c r="A3" i="65" s="1"/>
  <c r="B4" i="14"/>
  <c r="B3" i="69"/>
  <c r="B4" i="17"/>
  <c r="B53" i="53"/>
  <c r="B49" i="49"/>
  <c r="B54" i="67"/>
  <c r="B56" i="47"/>
  <c r="B50" i="53"/>
  <c r="B50" i="51"/>
  <c r="C49" i="58"/>
  <c r="C46" i="58"/>
  <c r="H28" i="18"/>
  <c r="IQ54" i="47"/>
  <c r="AH34" i="51"/>
  <c r="AX33" i="51"/>
  <c r="AJ35" i="51"/>
  <c r="AJ49" i="51" s="1"/>
  <c r="AV34" i="51"/>
  <c r="D35" i="53"/>
  <c r="D49" i="53" s="1"/>
  <c r="D53" i="53" s="1"/>
  <c r="EM55" i="47"/>
  <c r="CA55" i="47"/>
  <c r="IT44" i="47"/>
  <c r="BN40" i="46"/>
  <c r="BN39" i="47"/>
  <c r="BJ40" i="46"/>
  <c r="N39" i="42"/>
  <c r="V54" i="42"/>
  <c r="S20" i="71"/>
  <c r="S22" i="71" s="1"/>
  <c r="R22" i="71"/>
  <c r="L11" i="13"/>
  <c r="M27" i="48"/>
  <c r="I52" i="12"/>
  <c r="G22" i="18"/>
  <c r="H134" i="65"/>
  <c r="K72" i="38" s="1"/>
  <c r="H84" i="65"/>
  <c r="C153" i="77" s="1"/>
  <c r="H75" i="65"/>
  <c r="K66" i="38" s="1"/>
  <c r="H61" i="65"/>
  <c r="HS40" i="47"/>
  <c r="HS55" i="47" s="1"/>
  <c r="HC55" i="47"/>
  <c r="GY55" i="47"/>
  <c r="GU55" i="47"/>
  <c r="FG40" i="47"/>
  <c r="FG55" i="47" s="1"/>
  <c r="DO55" i="47"/>
  <c r="CU40" i="47"/>
  <c r="CU55" i="47" s="1"/>
  <c r="BG55" i="47"/>
  <c r="AU55" i="47"/>
  <c r="AQ55" i="47"/>
  <c r="AM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M59" i="47" s="1"/>
  <c r="HA40" i="47"/>
  <c r="HA55" i="47" s="1"/>
  <c r="HA59" i="47" s="1"/>
  <c r="IS40" i="46"/>
  <c r="BI40" i="47"/>
  <c r="BI55" i="47" s="1"/>
  <c r="BI59"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Q49" i="49"/>
  <c r="AH29" i="51"/>
  <c r="AX10" i="51"/>
  <c r="I13" i="16"/>
  <c r="E29" i="59"/>
  <c r="IQ40" i="46"/>
  <c r="HW40" i="47"/>
  <c r="HW55" i="47" s="1"/>
  <c r="GI40" i="47"/>
  <c r="GI55" i="47" s="1"/>
  <c r="FK40" i="47"/>
  <c r="FK55" i="47" s="1"/>
  <c r="DW40" i="47"/>
  <c r="DW55" i="47" s="1"/>
  <c r="O40" i="47"/>
  <c r="O55" i="47" s="1"/>
  <c r="CF40" i="47"/>
  <c r="CF55" i="47" s="1"/>
  <c r="IL39" i="47"/>
  <c r="IH40" i="46"/>
  <c r="ID40" i="46"/>
  <c r="DZ39" i="47"/>
  <c r="AO59" i="47"/>
  <c r="AT48" i="51"/>
  <c r="J54" i="42"/>
  <c r="G124" i="77"/>
  <c r="H22" i="54"/>
  <c r="H44" i="54" s="1"/>
  <c r="I71" i="16"/>
  <c r="E24" i="12"/>
  <c r="E37" i="12" s="1"/>
  <c r="AS44" i="49"/>
  <c r="C35" i="59"/>
  <c r="C37" i="59" s="1"/>
  <c r="D35" i="59"/>
  <c r="D37" i="59" s="1"/>
  <c r="C141" i="65"/>
  <c r="E141" i="65"/>
  <c r="H88" i="65"/>
  <c r="K70" i="38" s="1"/>
  <c r="C35" i="53"/>
  <c r="C49" i="53" s="1"/>
  <c r="C53"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D141" i="65"/>
  <c r="IM55" i="47"/>
  <c r="HG55" i="47"/>
  <c r="GA55" i="47"/>
  <c r="EQ55" i="47"/>
  <c r="DK55" i="47"/>
  <c r="CE55" i="47"/>
  <c r="BC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BU59" i="47"/>
  <c r="R27" i="49"/>
  <c r="Z34" i="49"/>
  <c r="Z27" i="49"/>
  <c r="AS53" i="51"/>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O59" i="47" s="1"/>
  <c r="IK40" i="47"/>
  <c r="IK55" i="47" s="1"/>
  <c r="IK59" i="47" s="1"/>
  <c r="IG40" i="47"/>
  <c r="IG55" i="47" s="1"/>
  <c r="IG59" i="47" s="1"/>
  <c r="GG40" i="47"/>
  <c r="GG55" i="47" s="1"/>
  <c r="GC40" i="47"/>
  <c r="GC55" i="47" s="1"/>
  <c r="GC59" i="47" s="1"/>
  <c r="FY40" i="47"/>
  <c r="FY55" i="47" s="1"/>
  <c r="FY59" i="47" s="1"/>
  <c r="FU40" i="47"/>
  <c r="FU55" i="47" s="1"/>
  <c r="FU59" i="47" s="1"/>
  <c r="DI55" i="47"/>
  <c r="DI59" i="47" s="1"/>
  <c r="CO40" i="47"/>
  <c r="CO55" i="47" s="1"/>
  <c r="CO59" i="47" s="1"/>
  <c r="M40" i="47"/>
  <c r="M55" i="47" s="1"/>
  <c r="M59" i="47" s="1"/>
  <c r="E40" i="47"/>
  <c r="BO40" i="47"/>
  <c r="BO55" i="47" s="1"/>
  <c r="AR44" i="49"/>
  <c r="O35" i="49"/>
  <c r="O45" i="49" s="1"/>
  <c r="K35" i="49"/>
  <c r="K45" i="49" s="1"/>
  <c r="AX42" i="51"/>
  <c r="AX37" i="51"/>
  <c r="AX20" i="51"/>
  <c r="AX15" i="51"/>
  <c r="V29" i="51"/>
  <c r="AT34" i="51"/>
  <c r="AT29" i="51"/>
  <c r="Z39" i="42"/>
  <c r="AD39" i="42"/>
  <c r="R16" i="71"/>
  <c r="S14" i="71"/>
  <c r="S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GS59" i="47" s="1"/>
  <c r="DU55" i="47"/>
  <c r="Q55" i="47"/>
  <c r="Q59" i="47" s="1"/>
  <c r="IS54" i="47"/>
  <c r="AR27" i="49"/>
  <c r="R44" i="49"/>
  <c r="F34" i="49"/>
  <c r="F27" i="49"/>
  <c r="R34" i="49"/>
  <c r="V27" i="49"/>
  <c r="AX43" i="51"/>
  <c r="F48" i="51"/>
  <c r="AX27" i="51"/>
  <c r="AX17" i="51"/>
  <c r="J29" i="51"/>
  <c r="AX11" i="51"/>
  <c r="AD48" i="51"/>
  <c r="AG35" i="51"/>
  <c r="AG49" i="51" s="1"/>
  <c r="AG53" i="51" s="1"/>
  <c r="P39" i="67"/>
  <c r="P53" i="67" s="1"/>
  <c r="P57" i="67" s="1"/>
  <c r="I32" i="28"/>
  <c r="Q62" i="74"/>
  <c r="R62" i="74" s="1"/>
  <c r="Q44" i="74"/>
  <c r="R44" i="74" s="1"/>
  <c r="Q38" i="74"/>
  <c r="R38" i="74" s="1"/>
  <c r="N65" i="74"/>
  <c r="Q19" i="74"/>
  <c r="R19" i="74" s="1"/>
  <c r="O65" i="74"/>
  <c r="K65" i="74"/>
  <c r="G65" i="74"/>
  <c r="G40" i="47"/>
  <c r="G55" i="47" s="1"/>
  <c r="HT55" i="47"/>
  <c r="IR39" i="47"/>
  <c r="IP39" i="47"/>
  <c r="IT43" i="47"/>
  <c r="IL40" i="46"/>
  <c r="IH39" i="47"/>
  <c r="HZ54" i="47"/>
  <c r="HN54" i="47"/>
  <c r="HJ40" i="46"/>
  <c r="HF40" i="46"/>
  <c r="HF40" i="47" s="1"/>
  <c r="HB39" i="47"/>
  <c r="GT54" i="47"/>
  <c r="GH54" i="47"/>
  <c r="GD40" i="46"/>
  <c r="FZ40" i="46"/>
  <c r="FZ40" i="47" s="1"/>
  <c r="FZ55" i="47" s="1"/>
  <c r="FV39" i="47"/>
  <c r="FN54" i="47"/>
  <c r="FB54" i="47"/>
  <c r="EX40" i="46"/>
  <c r="ET40" i="46"/>
  <c r="ET40" i="47" s="1"/>
  <c r="EP39" i="47"/>
  <c r="EH54" i="47"/>
  <c r="DV54" i="47"/>
  <c r="DR40" i="46"/>
  <c r="DN40" i="46"/>
  <c r="DN40" i="47" s="1"/>
  <c r="DJ39" i="47"/>
  <c r="DB54" i="47"/>
  <c r="CP54" i="47"/>
  <c r="CL40" i="46"/>
  <c r="CH40" i="46"/>
  <c r="CD39" i="47"/>
  <c r="BV54" i="47"/>
  <c r="AX39" i="47"/>
  <c r="AT40" i="46"/>
  <c r="AT39" i="47"/>
  <c r="AP54" i="47"/>
  <c r="AL54" i="47"/>
  <c r="V39" i="47"/>
  <c r="R39" i="47"/>
  <c r="R40" i="47" s="1"/>
  <c r="N39" i="47"/>
  <c r="J54" i="47"/>
  <c r="F39" i="47"/>
  <c r="HU40" i="47"/>
  <c r="HU55" i="47" s="1"/>
  <c r="HU59" i="47" s="1"/>
  <c r="HQ40" i="47"/>
  <c r="HQ55" i="47" s="1"/>
  <c r="HQ59" i="47" s="1"/>
  <c r="GO40" i="47"/>
  <c r="GO55" i="47" s="1"/>
  <c r="GO59" i="47" s="1"/>
  <c r="GK40" i="47"/>
  <c r="GK55" i="47" s="1"/>
  <c r="GK59" i="47" s="1"/>
  <c r="FI40" i="47"/>
  <c r="FI55" i="47" s="1"/>
  <c r="FI59" i="47" s="1"/>
  <c r="FE40" i="47"/>
  <c r="FE55" i="47" s="1"/>
  <c r="FE59" i="47" s="1"/>
  <c r="EK40" i="47"/>
  <c r="EK55" i="47" s="1"/>
  <c r="EK59" i="47" s="1"/>
  <c r="DY40" i="47"/>
  <c r="DY55" i="47" s="1"/>
  <c r="DY59" i="47" s="1"/>
  <c r="DE40" i="47"/>
  <c r="DE55" i="47" s="1"/>
  <c r="DE59" i="47" s="1"/>
  <c r="CS40" i="47"/>
  <c r="CS55" i="47" s="1"/>
  <c r="CS59" i="47" s="1"/>
  <c r="BY40" i="47"/>
  <c r="BY55" i="47" s="1"/>
  <c r="BY59" i="47" s="1"/>
  <c r="BM40" i="47"/>
  <c r="BM55" i="47" s="1"/>
  <c r="BM59" i="47" s="1"/>
  <c r="AS40" i="47"/>
  <c r="AS55" i="47" s="1"/>
  <c r="AS59" i="47" s="1"/>
  <c r="AG40" i="47"/>
  <c r="AG55" i="47" s="1"/>
  <c r="AG59" i="47" s="1"/>
  <c r="AR34" i="49"/>
  <c r="H35" i="49"/>
  <c r="H45" i="49" s="1"/>
  <c r="V44" i="49"/>
  <c r="F44" i="49"/>
  <c r="N27" i="49"/>
  <c r="N35" i="49" s="1"/>
  <c r="AW48" i="51"/>
  <c r="D35" i="51"/>
  <c r="AX26" i="51"/>
  <c r="N29" i="51"/>
  <c r="V48" i="51"/>
  <c r="AE35" i="51"/>
  <c r="AE49" i="51" s="1"/>
  <c r="AF35" i="51"/>
  <c r="AF49" i="51" s="1"/>
  <c r="AQ35" i="51"/>
  <c r="AQ49" i="51" s="1"/>
  <c r="F39" i="42"/>
  <c r="T55" i="42"/>
  <c r="W40" i="42"/>
  <c r="W55" i="42" s="1"/>
  <c r="Z54" i="42"/>
  <c r="AD54" i="42"/>
  <c r="G80" i="54"/>
  <c r="H90" i="54"/>
  <c r="Q56" i="73"/>
  <c r="R56" i="73" s="1"/>
  <c r="N65" i="73"/>
  <c r="Q32" i="73"/>
  <c r="R32" i="73" s="1"/>
  <c r="J65" i="73"/>
  <c r="Q25" i="73"/>
  <c r="R25" i="73" s="1"/>
  <c r="L65" i="73"/>
  <c r="H38" i="71"/>
  <c r="L38" i="71"/>
  <c r="P38" i="71"/>
  <c r="G28" i="17"/>
  <c r="D32" i="20"/>
  <c r="D36" i="20" s="1"/>
  <c r="IJ40" i="47"/>
  <c r="IJ55" i="47" s="1"/>
  <c r="IT45" i="47"/>
  <c r="IH54" i="47"/>
  <c r="HV54" i="47"/>
  <c r="HR40" i="46"/>
  <c r="HN40" i="46"/>
  <c r="HJ39" i="47"/>
  <c r="HB54" i="47"/>
  <c r="GP54" i="47"/>
  <c r="GL40" i="46"/>
  <c r="GH40" i="46"/>
  <c r="GH40" i="47" s="1"/>
  <c r="GD39" i="47"/>
  <c r="FV54" i="47"/>
  <c r="FJ54" i="47"/>
  <c r="FF40" i="46"/>
  <c r="FB40" i="46"/>
  <c r="FB40" i="47" s="1"/>
  <c r="FB55" i="47" s="1"/>
  <c r="EX39" i="47"/>
  <c r="EP54" i="47"/>
  <c r="ED54" i="47"/>
  <c r="DZ40" i="46"/>
  <c r="DV40" i="46"/>
  <c r="DR39" i="47"/>
  <c r="DJ54" i="47"/>
  <c r="CX54" i="47"/>
  <c r="CT40" i="46"/>
  <c r="CP40" i="46"/>
  <c r="CP40" i="47" s="1"/>
  <c r="CP55" i="47" s="1"/>
  <c r="CL39" i="47"/>
  <c r="CD54" i="47"/>
  <c r="BR54" i="47"/>
  <c r="BJ39" i="47"/>
  <c r="BF40" i="46"/>
  <c r="BF39" i="47"/>
  <c r="BB54" i="47"/>
  <c r="BB39" i="47"/>
  <c r="AX54" i="47"/>
  <c r="AT54" i="47"/>
  <c r="AL39" i="47"/>
  <c r="AD39" i="47"/>
  <c r="Z40" i="46"/>
  <c r="Z39" i="47"/>
  <c r="V54" i="47"/>
  <c r="N54" i="47"/>
  <c r="EW40" i="47"/>
  <c r="EW55" i="47" s="1"/>
  <c r="EW59" i="47" s="1"/>
  <c r="ES40" i="47"/>
  <c r="ES55" i="47" s="1"/>
  <c r="ES59" i="47" s="1"/>
  <c r="DQ40" i="47"/>
  <c r="DQ55" i="47" s="1"/>
  <c r="DQ59" i="47" s="1"/>
  <c r="DM40" i="47"/>
  <c r="DM55" i="47" s="1"/>
  <c r="DM59" i="47" s="1"/>
  <c r="CK40" i="47"/>
  <c r="CK55" i="47" s="1"/>
  <c r="CK59" i="47" s="1"/>
  <c r="CG40" i="47"/>
  <c r="CG55" i="47" s="1"/>
  <c r="CG59" i="47" s="1"/>
  <c r="BE40" i="47"/>
  <c r="BE55" i="47" s="1"/>
  <c r="BE59" i="47" s="1"/>
  <c r="BA40" i="47"/>
  <c r="BA55" i="47" s="1"/>
  <c r="BA59" i="47" s="1"/>
  <c r="Y40" i="47"/>
  <c r="Y55" i="47" s="1"/>
  <c r="Y59" i="47" s="1"/>
  <c r="U40" i="47"/>
  <c r="U55" i="47" s="1"/>
  <c r="U59" i="47" s="1"/>
  <c r="I40" i="47"/>
  <c r="I55" i="47" s="1"/>
  <c r="I59" i="47" s="1"/>
  <c r="P35" i="49"/>
  <c r="P45" i="49" s="1"/>
  <c r="G35" i="49"/>
  <c r="G45" i="49" s="1"/>
  <c r="Z44" i="49"/>
  <c r="J44" i="49"/>
  <c r="J27" i="49"/>
  <c r="V34" i="49"/>
  <c r="E35" i="51"/>
  <c r="M53" i="51"/>
  <c r="Z29" i="51"/>
  <c r="Z35" i="51" s="1"/>
  <c r="AB35" i="51"/>
  <c r="AB49" i="51" s="1"/>
  <c r="AH48" i="51"/>
  <c r="D40" i="42"/>
  <c r="D55" i="42" s="1"/>
  <c r="F54" i="42"/>
  <c r="R54" i="42"/>
  <c r="R39" i="42"/>
  <c r="M21" i="28"/>
  <c r="I24" i="28"/>
  <c r="C35" i="56"/>
  <c r="C37" i="56" s="1"/>
  <c r="D125" i="77" s="1"/>
  <c r="D35" i="56"/>
  <c r="D37" i="56" s="1"/>
  <c r="E125" i="77" s="1"/>
  <c r="F29" i="56"/>
  <c r="F45" i="16"/>
  <c r="H57" i="16"/>
  <c r="F293" i="40"/>
  <c r="J48" i="17"/>
  <c r="N27" i="50"/>
  <c r="A1" i="7"/>
  <c r="A47" i="7" s="1"/>
  <c r="C1" i="55"/>
  <c r="N60" i="50"/>
  <c r="AX21" i="51"/>
  <c r="AW29" i="51"/>
  <c r="N48" i="51"/>
  <c r="Q49" i="51"/>
  <c r="Q53" i="51" s="1"/>
  <c r="R48" i="51"/>
  <c r="R34" i="51"/>
  <c r="R35" i="51" s="1"/>
  <c r="AA35" i="51"/>
  <c r="AL29" i="51"/>
  <c r="AN35" i="51"/>
  <c r="AN49" i="51" s="1"/>
  <c r="F40" i="41"/>
  <c r="J40" i="41"/>
  <c r="L55" i="42"/>
  <c r="N40" i="41"/>
  <c r="N40" i="42" s="1"/>
  <c r="P55" i="42"/>
  <c r="S55" i="42"/>
  <c r="V39" i="42"/>
  <c r="AD40" i="41"/>
  <c r="G53" i="67"/>
  <c r="G57" i="67" s="1"/>
  <c r="O39" i="67"/>
  <c r="O53" i="67" s="1"/>
  <c r="O57" i="67" s="1"/>
  <c r="M19" i="28"/>
  <c r="F54" i="56"/>
  <c r="D80" i="54"/>
  <c r="D24" i="12"/>
  <c r="D37" i="12" s="1"/>
  <c r="K39" i="14"/>
  <c r="K53" i="14" s="1"/>
  <c r="K57" i="14" s="1"/>
  <c r="F42" i="40"/>
  <c r="F279" i="40"/>
  <c r="Q56" i="72"/>
  <c r="Q50" i="72"/>
  <c r="R50" i="72" s="1"/>
  <c r="D65" i="74"/>
  <c r="Q50" i="73"/>
  <c r="R50" i="73" s="1"/>
  <c r="O65" i="73"/>
  <c r="E38" i="71"/>
  <c r="I38" i="71"/>
  <c r="M38" i="71"/>
  <c r="Q38" i="71"/>
  <c r="D42" i="18"/>
  <c r="D57" i="18" s="1"/>
  <c r="H46" i="17"/>
  <c r="H48" i="55"/>
  <c r="C35" i="20"/>
  <c r="C48" i="55"/>
  <c r="C22" i="61"/>
  <c r="C33" i="61" s="1"/>
  <c r="C43" i="61" s="1"/>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3" i="51" s="1"/>
  <c r="AD34" i="51"/>
  <c r="AL48" i="51"/>
  <c r="AP34" i="51"/>
  <c r="AP29" i="51"/>
  <c r="AR35" i="51"/>
  <c r="AR49" i="51" s="1"/>
  <c r="AU34" i="51"/>
  <c r="G40" i="42"/>
  <c r="G55" i="42" s="1"/>
  <c r="J39" i="42"/>
  <c r="Z40" i="41"/>
  <c r="AB40" i="42"/>
  <c r="AB55" i="42" s="1"/>
  <c r="M15" i="28"/>
  <c r="I60" i="28"/>
  <c r="I62" i="28" s="1"/>
  <c r="M42" i="28"/>
  <c r="F20" i="56"/>
  <c r="E81" i="16"/>
  <c r="E80" i="54"/>
  <c r="E101" i="77"/>
  <c r="Q25" i="72"/>
  <c r="R25" i="72" s="1"/>
  <c r="K65" i="72"/>
  <c r="J65" i="72"/>
  <c r="D65" i="72"/>
  <c r="D28" i="55"/>
  <c r="H30" i="17"/>
  <c r="H41" i="55"/>
  <c r="H42" i="55" s="1"/>
  <c r="H45" i="55" s="1"/>
  <c r="G41" i="58"/>
  <c r="E36" i="20"/>
  <c r="F21" i="61"/>
  <c r="C164" i="77" s="1"/>
  <c r="I25" i="66"/>
  <c r="I62" i="66" s="1"/>
  <c r="L50" i="14"/>
  <c r="M50" i="14" s="1"/>
  <c r="C50" i="67" s="1"/>
  <c r="Q50" i="67" s="1"/>
  <c r="AX47" i="51"/>
  <c r="F16" i="70"/>
  <c r="Q62" i="72"/>
  <c r="R62" i="72" s="1"/>
  <c r="O65" i="72"/>
  <c r="M65" i="74"/>
  <c r="Q56" i="74"/>
  <c r="R56" i="74" s="1"/>
  <c r="L65" i="74"/>
  <c r="Q32" i="74"/>
  <c r="R32" i="74" s="1"/>
  <c r="Q25" i="74"/>
  <c r="R25" i="74" s="1"/>
  <c r="J65" i="74"/>
  <c r="I65" i="74"/>
  <c r="P65" i="73"/>
  <c r="Q62" i="73"/>
  <c r="R62" i="73" s="1"/>
  <c r="Q44" i="73"/>
  <c r="R44" i="73" s="1"/>
  <c r="Q38" i="73"/>
  <c r="R38" i="73" s="1"/>
  <c r="K65" i="73"/>
  <c r="G65" i="73"/>
  <c r="M65" i="73"/>
  <c r="J38" i="71"/>
  <c r="N38" i="71"/>
  <c r="C80" i="57"/>
  <c r="F36" i="20"/>
  <c r="F14" i="61"/>
  <c r="H27" i="52"/>
  <c r="N47" i="50"/>
  <c r="L25" i="13"/>
  <c r="M25" i="13" s="1"/>
  <c r="C23" i="66" s="1"/>
  <c r="M23" i="66" s="1"/>
  <c r="B21" i="11" s="1"/>
  <c r="L21" i="13"/>
  <c r="M21" i="13" s="1"/>
  <c r="C19" i="66" s="1"/>
  <c r="M19" i="66" s="1"/>
  <c r="L43" i="13"/>
  <c r="M43" i="13" s="1"/>
  <c r="C42" i="66" s="1"/>
  <c r="M42" i="66" s="1"/>
  <c r="B43" i="11" s="1"/>
  <c r="D43" i="11" s="1"/>
  <c r="L48" i="14"/>
  <c r="M48" i="14" s="1"/>
  <c r="AX45" i="51"/>
  <c r="H39" i="14"/>
  <c r="H53" i="14" s="1"/>
  <c r="H57" i="14" s="1"/>
  <c r="L45" i="14"/>
  <c r="M45" i="14" s="1"/>
  <c r="L16" i="14"/>
  <c r="M16" i="14" s="1"/>
  <c r="C16" i="67" s="1"/>
  <c r="Q16" i="67" s="1"/>
  <c r="I8" i="68" s="1"/>
  <c r="H73" i="69"/>
  <c r="C81" i="77"/>
  <c r="P65" i="72"/>
  <c r="Q38" i="72"/>
  <c r="R38" i="72" s="1"/>
  <c r="I65" i="72"/>
  <c r="L65" i="72"/>
  <c r="Q13" i="72"/>
  <c r="P65" i="74"/>
  <c r="Q13" i="74"/>
  <c r="I65" i="73"/>
  <c r="Q13" i="73"/>
  <c r="R13" i="73" s="1"/>
  <c r="K38" i="71"/>
  <c r="O38" i="71"/>
  <c r="F22" i="57"/>
  <c r="D80" i="57"/>
  <c r="D94" i="57" s="1"/>
  <c r="D95" i="57" s="1"/>
  <c r="F78" i="57"/>
  <c r="E28" i="55"/>
  <c r="F28" i="55"/>
  <c r="G28" i="55"/>
  <c r="F32" i="61"/>
  <c r="M69" i="13"/>
  <c r="L39" i="13"/>
  <c r="M39" i="13" s="1"/>
  <c r="C44" i="66" s="1"/>
  <c r="M44" i="66" s="1"/>
  <c r="B42" i="11" s="1"/>
  <c r="L13" i="13"/>
  <c r="M13" i="13" s="1"/>
  <c r="C11" i="66" s="1"/>
  <c r="M11" i="66" s="1"/>
  <c r="B10" i="11" s="1"/>
  <c r="L36" i="13"/>
  <c r="M36" i="13" s="1"/>
  <c r="C38" i="66" s="1"/>
  <c r="M38" i="66" s="1"/>
  <c r="L41" i="13"/>
  <c r="M41" i="13" s="1"/>
  <c r="L16" i="13"/>
  <c r="M16" i="13" s="1"/>
  <c r="C14" i="66" s="1"/>
  <c r="M14" i="66" s="1"/>
  <c r="AX46" i="51"/>
  <c r="B57" i="18"/>
  <c r="U14" i="75"/>
  <c r="S14" i="75"/>
  <c r="Y14" i="75"/>
  <c r="W14" i="75"/>
  <c r="U10" i="75"/>
  <c r="S10" i="75"/>
  <c r="Y10" i="75"/>
  <c r="W10" i="75"/>
  <c r="U13" i="75"/>
  <c r="S13" i="75"/>
  <c r="Y13" i="75"/>
  <c r="W13" i="75"/>
  <c r="S9" i="75"/>
  <c r="Y9" i="75"/>
  <c r="U9" i="75"/>
  <c r="Q18" i="75"/>
  <c r="W9" i="75"/>
  <c r="K62" i="38"/>
  <c r="I36" i="18"/>
  <c r="HF55" i="47"/>
  <c r="Y12" i="75"/>
  <c r="W12" i="75"/>
  <c r="U12" i="75"/>
  <c r="S12" i="75"/>
  <c r="Y15" i="75"/>
  <c r="W15" i="75"/>
  <c r="U15" i="75"/>
  <c r="S15" i="75"/>
  <c r="Y11" i="75"/>
  <c r="W11" i="75"/>
  <c r="U11" i="75"/>
  <c r="S11" i="75"/>
  <c r="C55" i="47"/>
  <c r="DJ40" i="47"/>
  <c r="O18" i="75"/>
  <c r="I21" i="18"/>
  <c r="I22" i="18" s="1"/>
  <c r="AH35" i="51"/>
  <c r="I56" i="18"/>
  <c r="K32" i="68"/>
  <c r="J39" i="47"/>
  <c r="J35" i="12"/>
  <c r="G53" i="14"/>
  <c r="G57" i="14" s="1"/>
  <c r="L55" i="14"/>
  <c r="G38" i="71"/>
  <c r="S11" i="71"/>
  <c r="L47" i="14"/>
  <c r="GW59" i="47"/>
  <c r="GG59" i="47"/>
  <c r="EC55" i="47"/>
  <c r="EC59" i="47" s="1"/>
  <c r="DU59" i="47"/>
  <c r="CW55" i="47"/>
  <c r="CW59" i="47" s="1"/>
  <c r="BQ55" i="47"/>
  <c r="BQ59" i="47" s="1"/>
  <c r="AK55" i="47"/>
  <c r="AC59" i="47"/>
  <c r="R56" i="72"/>
  <c r="R36" i="71"/>
  <c r="R38" i="71" s="1"/>
  <c r="K38" i="67"/>
  <c r="Q19" i="73"/>
  <c r="H24" i="18"/>
  <c r="B89" i="3" s="1"/>
  <c r="G31" i="18"/>
  <c r="M27" i="28"/>
  <c r="G32" i="28"/>
  <c r="H45" i="18"/>
  <c r="G56" i="18"/>
  <c r="I31" i="18"/>
  <c r="N31" i="68" l="1"/>
  <c r="I35" i="67"/>
  <c r="M72" i="144"/>
  <c r="C53" i="11"/>
  <c r="D53" i="11" s="1"/>
  <c r="C13" i="11"/>
  <c r="I44" i="16"/>
  <c r="D10" i="11"/>
  <c r="N61" i="50"/>
  <c r="D25" i="11"/>
  <c r="N40" i="47"/>
  <c r="C37" i="18"/>
  <c r="C39" i="18" s="1"/>
  <c r="D120" i="77" s="1"/>
  <c r="M45" i="144"/>
  <c r="H27" i="69"/>
  <c r="G34" i="28"/>
  <c r="G36" i="28" s="1"/>
  <c r="H75" i="69"/>
  <c r="H77" i="69" s="1"/>
  <c r="E77" i="69"/>
  <c r="H75" i="13"/>
  <c r="E28" i="77"/>
  <c r="D28" i="77"/>
  <c r="E75" i="13"/>
  <c r="L90" i="13"/>
  <c r="C16" i="11"/>
  <c r="D16" i="11" s="1"/>
  <c r="J68" i="16"/>
  <c r="J79" i="16"/>
  <c r="I60" i="16"/>
  <c r="C42" i="11" s="1"/>
  <c r="D42" i="11" s="1"/>
  <c r="B4" i="16"/>
  <c r="B4" i="57"/>
  <c r="B4" i="13"/>
  <c r="C4" i="19"/>
  <c r="Q43" i="67"/>
  <c r="C107" i="77"/>
  <c r="K34" i="28"/>
  <c r="K36" i="28" s="1"/>
  <c r="J57" i="67"/>
  <c r="A3" i="61"/>
  <c r="A2" i="122"/>
  <c r="A2" i="120"/>
  <c r="A2" i="123"/>
  <c r="A2" i="121"/>
  <c r="H13" i="18"/>
  <c r="I20" i="17"/>
  <c r="H44" i="18"/>
  <c r="H56" i="18" s="1"/>
  <c r="H49" i="55"/>
  <c r="G112" i="77" s="1"/>
  <c r="H14" i="18"/>
  <c r="C27" i="11"/>
  <c r="H91" i="16"/>
  <c r="I91" i="16" s="1"/>
  <c r="C64" i="11" s="1"/>
  <c r="D11" i="11"/>
  <c r="H119" i="77"/>
  <c r="H23" i="16"/>
  <c r="H80" i="54"/>
  <c r="H35" i="18"/>
  <c r="H36" i="18" s="1"/>
  <c r="D42" i="17"/>
  <c r="D45" i="17" s="1"/>
  <c r="D49" i="17" s="1"/>
  <c r="D107" i="77" s="1"/>
  <c r="G44" i="19"/>
  <c r="G42" i="19"/>
  <c r="D101" i="77"/>
  <c r="E42" i="19"/>
  <c r="C101" i="77"/>
  <c r="D42" i="19"/>
  <c r="E102" i="77"/>
  <c r="D102" i="77"/>
  <c r="D21" i="11"/>
  <c r="V49" i="51"/>
  <c r="K68" i="38"/>
  <c r="CD40" i="47"/>
  <c r="AH49" i="51"/>
  <c r="AP35" i="51"/>
  <c r="AP49" i="51" s="1"/>
  <c r="DV40" i="47"/>
  <c r="GH55" i="47"/>
  <c r="ET55" i="47"/>
  <c r="M24" i="28"/>
  <c r="F52" i="66"/>
  <c r="M49" i="66"/>
  <c r="B50" i="11" s="1"/>
  <c r="J27" i="17"/>
  <c r="K75" i="38"/>
  <c r="F43" i="70"/>
  <c r="H79" i="16"/>
  <c r="S38" i="71"/>
  <c r="M32" i="28"/>
  <c r="AL35" i="51"/>
  <c r="AL49" i="51" s="1"/>
  <c r="CT40" i="47"/>
  <c r="DV55" i="47"/>
  <c r="HR40" i="47"/>
  <c r="HR55" i="47" s="1"/>
  <c r="N35" i="51"/>
  <c r="N49" i="51" s="1"/>
  <c r="I79" i="16"/>
  <c r="C50" i="11" s="1"/>
  <c r="H22" i="18"/>
  <c r="DJ55" i="47"/>
  <c r="AD35" i="51"/>
  <c r="AD49" i="51" s="1"/>
  <c r="G96" i="54"/>
  <c r="G97" i="54" s="1"/>
  <c r="F111" i="77" s="1"/>
  <c r="DZ40" i="47"/>
  <c r="J35" i="51"/>
  <c r="J49" i="51" s="1"/>
  <c r="C62" i="77"/>
  <c r="CD55" i="47"/>
  <c r="HZ40" i="47"/>
  <c r="N55" i="47"/>
  <c r="FR40" i="47"/>
  <c r="DF55" i="47"/>
  <c r="BJ40" i="47"/>
  <c r="C97" i="16"/>
  <c r="C98" i="16" s="1"/>
  <c r="C106" i="77" s="1"/>
  <c r="A3" i="97"/>
  <c r="C41" i="67"/>
  <c r="B88" i="3"/>
  <c r="B91" i="3" s="1"/>
  <c r="B93" i="3" s="1"/>
  <c r="E42" i="55"/>
  <c r="E45" i="55" s="1"/>
  <c r="E49" i="55" s="1"/>
  <c r="D112" i="77" s="1"/>
  <c r="C40" i="56"/>
  <c r="C55" i="56" s="1"/>
  <c r="D60" i="48"/>
  <c r="D61" i="48" s="1"/>
  <c r="M59" i="48"/>
  <c r="M60" i="48" s="1"/>
  <c r="M61" i="48" s="1"/>
  <c r="F44" i="19"/>
  <c r="C53" i="77"/>
  <c r="B40" i="59"/>
  <c r="D42" i="58"/>
  <c r="D45" i="58" s="1"/>
  <c r="D49" i="58" s="1"/>
  <c r="C49" i="77"/>
  <c r="CT55" i="47"/>
  <c r="DN55" i="47"/>
  <c r="EP40" i="47"/>
  <c r="EP55" i="47" s="1"/>
  <c r="H141" i="65"/>
  <c r="C142" i="77" s="1"/>
  <c r="C148" i="77"/>
  <c r="E96" i="54"/>
  <c r="E97" i="54" s="1"/>
  <c r="D111" i="77" s="1"/>
  <c r="G12" i="18"/>
  <c r="G17" i="18" s="1"/>
  <c r="F15" i="56"/>
  <c r="F35" i="56" s="1"/>
  <c r="F37" i="56" s="1"/>
  <c r="G125" i="77" s="1"/>
  <c r="B15" i="59"/>
  <c r="B35" i="59" s="1"/>
  <c r="B37" i="59" s="1"/>
  <c r="E10" i="59"/>
  <c r="DZ55" i="47"/>
  <c r="D44" i="19"/>
  <c r="BJ55" i="47"/>
  <c r="D97" i="16"/>
  <c r="D98" i="16" s="1"/>
  <c r="C94" i="57"/>
  <c r="C95" i="57" s="1"/>
  <c r="BN61" i="45"/>
  <c r="C40" i="59"/>
  <c r="C55" i="59" s="1"/>
  <c r="E42" i="58"/>
  <c r="E45" i="58" s="1"/>
  <c r="E49" i="58" s="1"/>
  <c r="I12" i="17"/>
  <c r="H16" i="17"/>
  <c r="G42" i="55"/>
  <c r="G45" i="55" s="1"/>
  <c r="G49" i="55" s="1"/>
  <c r="F112" i="77" s="1"/>
  <c r="E40" i="56"/>
  <c r="E55" i="56" s="1"/>
  <c r="D42" i="55"/>
  <c r="D45" i="55" s="1"/>
  <c r="D49"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49" i="55" s="1"/>
  <c r="E112" i="77" s="1"/>
  <c r="D40" i="56"/>
  <c r="Z40" i="42"/>
  <c r="Z55" i="42" s="1"/>
  <c r="R49" i="51"/>
  <c r="Z49" i="51"/>
  <c r="AD40" i="47"/>
  <c r="AD55" i="47" s="1"/>
  <c r="GL40" i="47"/>
  <c r="GL55" i="47" s="1"/>
  <c r="HN40" i="47"/>
  <c r="HN55" i="47" s="1"/>
  <c r="V40" i="47"/>
  <c r="V55" i="47" s="1"/>
  <c r="CH40" i="47"/>
  <c r="CH55" i="47" s="1"/>
  <c r="F96" i="54"/>
  <c r="F97" i="54" s="1"/>
  <c r="E111" i="77" s="1"/>
  <c r="FN40" i="47"/>
  <c r="FN55" i="47" s="1"/>
  <c r="IT54" i="47"/>
  <c r="ED40" i="47"/>
  <c r="ED55" i="47" s="1"/>
  <c r="FR55" i="47"/>
  <c r="BB40" i="47"/>
  <c r="BN40" i="47"/>
  <c r="BN55" i="47" s="1"/>
  <c r="J41" i="17"/>
  <c r="D39" i="14"/>
  <c r="D53" i="14" s="1"/>
  <c r="D57" i="14" s="1"/>
  <c r="E44" i="19"/>
  <c r="AS45" i="49"/>
  <c r="AS49" i="49" s="1"/>
  <c r="C46" i="77" s="1"/>
  <c r="AR45" i="49"/>
  <c r="G76" i="66"/>
  <c r="G77" i="66" s="1"/>
  <c r="C28" i="77"/>
  <c r="D74" i="13"/>
  <c r="D75" i="13" s="1"/>
  <c r="F62" i="66"/>
  <c r="F76" i="66" s="1"/>
  <c r="M16" i="28"/>
  <c r="F97" i="16"/>
  <c r="F98" i="16" s="1"/>
  <c r="F106" i="77" s="1"/>
  <c r="D96" i="54"/>
  <c r="D97" i="54" s="1"/>
  <c r="C111" i="77" s="1"/>
  <c r="J23" i="16"/>
  <c r="F80" i="57"/>
  <c r="H68" i="16"/>
  <c r="D20" i="11"/>
  <c r="C9" i="11"/>
  <c r="D15" i="11"/>
  <c r="D22" i="11"/>
  <c r="G37" i="18"/>
  <c r="G39" i="18" s="1"/>
  <c r="H120" i="77" s="1"/>
  <c r="N30" i="68"/>
  <c r="H50" i="12" s="1"/>
  <c r="J50" i="12" s="1"/>
  <c r="Z35" i="49"/>
  <c r="Z45" i="49" s="1"/>
  <c r="R35" i="49"/>
  <c r="R45" i="49" s="1"/>
  <c r="J35" i="49"/>
  <c r="J45" i="49" s="1"/>
  <c r="AT44" i="49"/>
  <c r="C66" i="77"/>
  <c r="Q32" i="67"/>
  <c r="L38" i="14"/>
  <c r="C32" i="15"/>
  <c r="I58" i="37"/>
  <c r="I74" i="13"/>
  <c r="I28" i="77"/>
  <c r="J75" i="13"/>
  <c r="F28" i="77"/>
  <c r="G75" i="13"/>
  <c r="F75" i="13"/>
  <c r="F35" i="49"/>
  <c r="F45" i="49" s="1"/>
  <c r="C1" i="19"/>
  <c r="B1" i="13"/>
  <c r="B1" i="14"/>
  <c r="A1" i="15"/>
  <c r="B1" i="17"/>
  <c r="A1" i="67"/>
  <c r="B1" i="16"/>
  <c r="A1" i="18"/>
  <c r="J40" i="42"/>
  <c r="J55" i="42" s="1"/>
  <c r="I35" i="68"/>
  <c r="I37" i="68" s="1"/>
  <c r="H53" i="53"/>
  <c r="C54" i="77" s="1"/>
  <c r="AT35" i="51"/>
  <c r="AT49" i="51" s="1"/>
  <c r="B67" i="3"/>
  <c r="V35" i="49"/>
  <c r="V45" i="49" s="1"/>
  <c r="AT34" i="49"/>
  <c r="AS35" i="49"/>
  <c r="AT27" i="49"/>
  <c r="C45" i="67"/>
  <c r="B66" i="3"/>
  <c r="N27" i="68"/>
  <c r="H47" i="12" s="1"/>
  <c r="J47" i="12" s="1"/>
  <c r="M38" i="14"/>
  <c r="C102" i="77"/>
  <c r="G42" i="58"/>
  <c r="G45" i="58" s="1"/>
  <c r="G49" i="58" s="1"/>
  <c r="V40" i="42"/>
  <c r="V55" i="42" s="1"/>
  <c r="J76" i="13"/>
  <c r="AD40" i="42"/>
  <c r="AD55" i="42" s="1"/>
  <c r="F40" i="42"/>
  <c r="F55" i="42" s="1"/>
  <c r="F44" i="57"/>
  <c r="I23" i="16"/>
  <c r="C152" i="77"/>
  <c r="J81" i="16"/>
  <c r="I119" i="77"/>
  <c r="B61" i="11"/>
  <c r="D57" i="11"/>
  <c r="D61" i="11" s="1"/>
  <c r="C45" i="66"/>
  <c r="M45" i="66" s="1"/>
  <c r="B14" i="11"/>
  <c r="D14" i="11" s="1"/>
  <c r="E76" i="13"/>
  <c r="F29" i="77"/>
  <c r="H76" i="13"/>
  <c r="E57" i="18"/>
  <c r="G42" i="17"/>
  <c r="G45" i="17" s="1"/>
  <c r="G49" i="17" s="1"/>
  <c r="D49" i="51"/>
  <c r="AV49" i="51" s="1"/>
  <c r="AV35" i="51"/>
  <c r="R13" i="74"/>
  <c r="R65" i="74" s="1"/>
  <c r="Q65" i="74"/>
  <c r="I27" i="66"/>
  <c r="I76" i="66"/>
  <c r="I77" i="66" s="1"/>
  <c r="H41" i="17"/>
  <c r="I30" i="17"/>
  <c r="B27" i="11"/>
  <c r="H76" i="66"/>
  <c r="H77" i="66" s="1"/>
  <c r="H27" i="66"/>
  <c r="M80" i="13"/>
  <c r="M25" i="66"/>
  <c r="I29" i="77"/>
  <c r="K76" i="13"/>
  <c r="AA49" i="51"/>
  <c r="AU49" i="51" s="1"/>
  <c r="AU35" i="51"/>
  <c r="E17" i="18"/>
  <c r="E37" i="18" s="1"/>
  <c r="E39" i="18" s="1"/>
  <c r="F120" i="77" s="1"/>
  <c r="AT40" i="47"/>
  <c r="AT55" i="47" s="1"/>
  <c r="GD40" i="47"/>
  <c r="GD55" i="47" s="1"/>
  <c r="E49" i="49"/>
  <c r="AP40" i="47"/>
  <c r="AP55" i="47" s="1"/>
  <c r="CX40" i="47"/>
  <c r="CX55" i="47" s="1"/>
  <c r="EH40" i="47"/>
  <c r="EH55" i="47" s="1"/>
  <c r="R40" i="42"/>
  <c r="R55" i="42" s="1"/>
  <c r="C82" i="77"/>
  <c r="C85" i="77" s="1"/>
  <c r="C13" i="67"/>
  <c r="Q13" i="67" s="1"/>
  <c r="E8" i="68" s="1"/>
  <c r="BR40" i="47"/>
  <c r="BR55" i="47" s="1"/>
  <c r="M11" i="13"/>
  <c r="L28" i="13"/>
  <c r="I46" i="17"/>
  <c r="H48" i="17"/>
  <c r="AA12" i="75"/>
  <c r="F22" i="61"/>
  <c r="F33" i="61" s="1"/>
  <c r="F43" i="61" s="1"/>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R13" i="72"/>
  <c r="R65" i="72" s="1"/>
  <c r="Q65" i="72"/>
  <c r="B18" i="11"/>
  <c r="AX29" i="51"/>
  <c r="F35" i="51"/>
  <c r="F49" i="51" s="1"/>
  <c r="C20" i="66"/>
  <c r="M20" i="66" s="1"/>
  <c r="B19" i="11"/>
  <c r="D19" i="11" s="1"/>
  <c r="M35" i="13"/>
  <c r="L48" i="13"/>
  <c r="F280" i="40"/>
  <c r="F294" i="40" s="1"/>
  <c r="A1" i="66"/>
  <c r="C1" i="20"/>
  <c r="A1" i="40"/>
  <c r="A1" i="60"/>
  <c r="B1" i="12"/>
  <c r="A1" i="59"/>
  <c r="A1" i="56"/>
  <c r="A1" i="68"/>
  <c r="B1" i="69"/>
  <c r="B1" i="57"/>
  <c r="C1" i="58" s="1"/>
  <c r="E49" i="51"/>
  <c r="AW35" i="51"/>
  <c r="DR40" i="47"/>
  <c r="DR55" i="47" s="1"/>
  <c r="IS40" i="47"/>
  <c r="E55" i="47"/>
  <c r="E59" i="47" s="1"/>
  <c r="AL40" i="47"/>
  <c r="AL55" i="47" s="1"/>
  <c r="EL40" i="47"/>
  <c r="EL55" i="47" s="1"/>
  <c r="HB40" i="47"/>
  <c r="HB55" i="47" s="1"/>
  <c r="HV40" i="47"/>
  <c r="HV55" i="47" s="1"/>
  <c r="F40" i="47"/>
  <c r="F55" i="47" s="1"/>
  <c r="GT40" i="47"/>
  <c r="GT55" i="47" s="1"/>
  <c r="IH40" i="47"/>
  <c r="IH55" i="47" s="1"/>
  <c r="M66" i="66"/>
  <c r="B75" i="11" s="1"/>
  <c r="D75" i="11" s="1"/>
  <c r="BV40" i="47"/>
  <c r="BV55" i="47" s="1"/>
  <c r="R19" i="73"/>
  <c r="R65" i="73" s="1"/>
  <c r="Q65" i="73"/>
  <c r="AK59" i="47"/>
  <c r="N32" i="68"/>
  <c r="H52" i="12" s="1"/>
  <c r="J52" i="12" s="1"/>
  <c r="K35" i="68"/>
  <c r="K37" i="68" s="1"/>
  <c r="S18" i="75"/>
  <c r="S25" i="75" s="1"/>
  <c r="AA9" i="75"/>
  <c r="J40" i="47"/>
  <c r="W18" i="75"/>
  <c r="W25" i="75" s="1"/>
  <c r="U18" i="75"/>
  <c r="U25" i="75" s="1"/>
  <c r="K39" i="67"/>
  <c r="K53" i="67" s="1"/>
  <c r="K57" i="67" s="1"/>
  <c r="C15" i="15"/>
  <c r="M47" i="14"/>
  <c r="L52" i="14"/>
  <c r="L56" i="14"/>
  <c r="M55" i="14"/>
  <c r="G76" i="13"/>
  <c r="E29" i="77"/>
  <c r="Q54" i="67"/>
  <c r="IQ55" i="47"/>
  <c r="Y18" i="75"/>
  <c r="Y25" i="75" s="1"/>
  <c r="AA13" i="75"/>
  <c r="AA10" i="75"/>
  <c r="AA14" i="75"/>
  <c r="F76" i="13"/>
  <c r="D29" i="77"/>
  <c r="C18" i="11"/>
  <c r="H31" i="18"/>
  <c r="C14" i="12"/>
  <c r="B13" i="11"/>
  <c r="I38" i="67" l="1"/>
  <c r="I39" i="67" s="1"/>
  <c r="I53" i="67" s="1"/>
  <c r="I57" i="67" s="1"/>
  <c r="C14" i="15"/>
  <c r="Q35" i="67"/>
  <c r="Q38" i="67" s="1"/>
  <c r="I27" i="17"/>
  <c r="C151" i="77"/>
  <c r="C31" i="11"/>
  <c r="L89" i="13"/>
  <c r="M91" i="13" s="1"/>
  <c r="A1" i="120"/>
  <c r="A1" i="122"/>
  <c r="A1" i="121"/>
  <c r="A1" i="123"/>
  <c r="A1" i="119"/>
  <c r="M34" i="28"/>
  <c r="M36" i="28" s="1"/>
  <c r="D27" i="11"/>
  <c r="H45" i="16"/>
  <c r="H28" i="17"/>
  <c r="F17" i="18"/>
  <c r="F37" i="18" s="1"/>
  <c r="F39" i="18" s="1"/>
  <c r="J28" i="17"/>
  <c r="J42" i="17" s="1"/>
  <c r="J45" i="17" s="1"/>
  <c r="B46" i="15" s="1"/>
  <c r="C48" i="15" s="1"/>
  <c r="H81" i="16"/>
  <c r="D50" i="11"/>
  <c r="C45" i="77"/>
  <c r="A1" i="97"/>
  <c r="C31" i="15"/>
  <c r="Q41" i="67"/>
  <c r="D106" i="77"/>
  <c r="D99" i="16"/>
  <c r="E40" i="59"/>
  <c r="B55" i="59"/>
  <c r="I12" i="18"/>
  <c r="I17" i="18" s="1"/>
  <c r="I37" i="18" s="1"/>
  <c r="I39" i="18" s="1"/>
  <c r="E15" i="59"/>
  <c r="E35" i="59" s="1"/>
  <c r="E37" i="59" s="1"/>
  <c r="B72" i="3"/>
  <c r="F94" i="57"/>
  <c r="F40" i="56"/>
  <c r="D55" i="56"/>
  <c r="I16" i="17"/>
  <c r="C143" i="77"/>
  <c r="C161" i="77"/>
  <c r="C166" i="77" s="1"/>
  <c r="H12" i="18"/>
  <c r="H17" i="18" s="1"/>
  <c r="H37" i="18" s="1"/>
  <c r="H39" i="18" s="1"/>
  <c r="I120" i="77" s="1"/>
  <c r="H42" i="17"/>
  <c r="H45" i="17" s="1"/>
  <c r="H49" i="17" s="1"/>
  <c r="BN62" i="45"/>
  <c r="L73" i="13"/>
  <c r="AX49" i="51"/>
  <c r="AT45" i="49"/>
  <c r="F77" i="66"/>
  <c r="D76" i="13"/>
  <c r="C22" i="77"/>
  <c r="C23" i="77"/>
  <c r="H96" i="54"/>
  <c r="J45" i="16"/>
  <c r="L39" i="14"/>
  <c r="L53" i="14" s="1"/>
  <c r="L57" i="14" s="1"/>
  <c r="I75" i="13"/>
  <c r="I76" i="13"/>
  <c r="G28" i="77"/>
  <c r="AT35" i="49"/>
  <c r="H51" i="12"/>
  <c r="J51" i="12" s="1"/>
  <c r="Q45" i="67"/>
  <c r="C21" i="15"/>
  <c r="E99" i="16"/>
  <c r="C99" i="16"/>
  <c r="I45" i="16"/>
  <c r="M62" i="66"/>
  <c r="B64" i="11" s="1"/>
  <c r="F99" i="16"/>
  <c r="IS59" i="47"/>
  <c r="C42" i="77" s="1"/>
  <c r="M35" i="68"/>
  <c r="M37" i="68" s="1"/>
  <c r="N34" i="68"/>
  <c r="H54" i="12" s="1"/>
  <c r="J54" i="12" s="1"/>
  <c r="C9" i="66"/>
  <c r="M28" i="13"/>
  <c r="I45" i="12"/>
  <c r="I56" i="12" s="1"/>
  <c r="I57" i="12" s="1"/>
  <c r="I41" i="17"/>
  <c r="C67" i="66"/>
  <c r="E53" i="51"/>
  <c r="AW53" i="51" s="1"/>
  <c r="C50" i="77" s="1"/>
  <c r="AW49" i="51"/>
  <c r="C37" i="66"/>
  <c r="C52" i="66" s="1"/>
  <c r="M48" i="13"/>
  <c r="C11" i="67"/>
  <c r="M19" i="14"/>
  <c r="B65" i="3" s="1"/>
  <c r="C41" i="11"/>
  <c r="C54" i="11" s="1"/>
  <c r="I81" i="16"/>
  <c r="I58" i="12"/>
  <c r="I48" i="17"/>
  <c r="I60" i="12" s="1"/>
  <c r="N28" i="68"/>
  <c r="H48" i="12" s="1"/>
  <c r="J48" i="12" s="1"/>
  <c r="F35" i="68"/>
  <c r="E37" i="68" s="1"/>
  <c r="AX35" i="51"/>
  <c r="IS55" i="47"/>
  <c r="D19" i="67"/>
  <c r="C55" i="67"/>
  <c r="M56" i="14"/>
  <c r="H58" i="12"/>
  <c r="M52" i="14"/>
  <c r="C47" i="67"/>
  <c r="IT40" i="47"/>
  <c r="J55" i="47"/>
  <c r="IT55" i="47" s="1"/>
  <c r="AA18" i="75"/>
  <c r="AA25" i="75" s="1"/>
  <c r="D13" i="11"/>
  <c r="C24" i="12"/>
  <c r="C37" i="12" s="1"/>
  <c r="H14" i="12"/>
  <c r="D18" i="11"/>
  <c r="A23" i="119" l="1"/>
  <c r="A42" i="119"/>
  <c r="A38" i="123"/>
  <c r="A22" i="123"/>
  <c r="A25" i="121"/>
  <c r="A44" i="121"/>
  <c r="A24" i="122"/>
  <c r="A43" i="122"/>
  <c r="A43" i="120"/>
  <c r="A25" i="120"/>
  <c r="J97" i="16"/>
  <c r="J98" i="16" s="1"/>
  <c r="F57" i="18"/>
  <c r="H97" i="16"/>
  <c r="H98" i="16" s="1"/>
  <c r="G106" i="77" s="1"/>
  <c r="G107" i="77"/>
  <c r="G99" i="16"/>
  <c r="J58" i="12"/>
  <c r="J49" i="17"/>
  <c r="G42" i="18"/>
  <c r="F55" i="56"/>
  <c r="B70" i="3"/>
  <c r="B84" i="3" s="1"/>
  <c r="F71" i="3" s="1"/>
  <c r="I28" i="17"/>
  <c r="I42" i="17" s="1"/>
  <c r="I45"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C129" i="77"/>
  <c r="I61" i="12"/>
  <c r="C133" i="77" s="1"/>
  <c r="Q47" i="67"/>
  <c r="C52" i="67"/>
  <c r="C34" i="77"/>
  <c r="Q55" i="67"/>
  <c r="C56" i="67"/>
  <c r="D64" i="11"/>
  <c r="H24" i="12"/>
  <c r="H37" i="12" s="1"/>
  <c r="J14" i="12"/>
  <c r="J24" i="12" s="1"/>
  <c r="J37" i="12" s="1"/>
  <c r="C78" i="11" l="1"/>
  <c r="C80" i="11" s="1"/>
  <c r="F54" i="11"/>
  <c r="H99" i="16"/>
  <c r="I97" i="16"/>
  <c r="I98" i="16" s="1"/>
  <c r="B41" i="11"/>
  <c r="B54" i="11" s="1"/>
  <c r="M52" i="66"/>
  <c r="B95" i="3"/>
  <c r="F88" i="3" s="1"/>
  <c r="I49" i="17"/>
  <c r="H107" i="77" s="1"/>
  <c r="I54" i="17"/>
  <c r="C128" i="77" s="1"/>
  <c r="L75" i="13"/>
  <c r="C33" i="77"/>
  <c r="L76" i="13"/>
  <c r="C72" i="66"/>
  <c r="M74" i="13"/>
  <c r="L58" i="37"/>
  <c r="M57" i="37"/>
  <c r="M58" i="37" s="1"/>
  <c r="H42" i="18"/>
  <c r="H57" i="18" s="1"/>
  <c r="G57" i="18"/>
  <c r="C57" i="15"/>
  <c r="M57" i="14"/>
  <c r="C38" i="77" s="1"/>
  <c r="C53" i="67"/>
  <c r="C57" i="67" s="1"/>
  <c r="B65" i="11"/>
  <c r="B8" i="68"/>
  <c r="B25" i="68" s="1"/>
  <c r="Q19" i="67"/>
  <c r="Q39" i="67" s="1"/>
  <c r="B9" i="11"/>
  <c r="B31" i="11" s="1"/>
  <c r="M27" i="66"/>
  <c r="H59" i="12"/>
  <c r="J59" i="12" s="1"/>
  <c r="Q56" i="67"/>
  <c r="H60" i="12" s="1"/>
  <c r="J60" i="12" s="1"/>
  <c r="L8" i="68"/>
  <c r="Q52" i="67"/>
  <c r="M96" i="13" l="1"/>
  <c r="C95" i="77" s="1"/>
  <c r="C135" i="77"/>
  <c r="M61" i="12"/>
  <c r="L61" i="12"/>
  <c r="D41" i="11"/>
  <c r="D54" i="11" s="1"/>
  <c r="M59" i="37"/>
  <c r="M72" i="66"/>
  <c r="C76" i="66"/>
  <c r="C77" i="66" s="1"/>
  <c r="C81" i="11"/>
  <c r="C83" i="11"/>
  <c r="C37" i="77"/>
  <c r="H106" i="77"/>
  <c r="C89" i="77"/>
  <c r="C132" i="77"/>
  <c r="I103" i="16"/>
  <c r="C134" i="77"/>
  <c r="Q53" i="67"/>
  <c r="Q57" i="67" s="1"/>
  <c r="D9" i="11"/>
  <c r="D31" i="11" s="1"/>
  <c r="C147" i="77"/>
  <c r="B35" i="68"/>
  <c r="B37" i="68" s="1"/>
  <c r="N25" i="68"/>
  <c r="H45" i="12" s="1"/>
  <c r="J45" i="12" s="1"/>
  <c r="D65" i="11"/>
  <c r="L33" i="68"/>
  <c r="N8" i="68"/>
  <c r="C77" i="77" s="1"/>
  <c r="B78" i="11" l="1"/>
  <c r="M76" i="66"/>
  <c r="M80" i="66" s="1"/>
  <c r="C156" i="77"/>
  <c r="C159" i="77" s="1"/>
  <c r="C90" i="77"/>
  <c r="L35" i="68"/>
  <c r="L37" i="68" s="1"/>
  <c r="N33" i="68"/>
  <c r="C74" i="77"/>
  <c r="C97" i="77"/>
  <c r="M77" i="66" l="1"/>
  <c r="C73" i="77"/>
  <c r="C96" i="77"/>
  <c r="D78" i="11"/>
  <c r="D80" i="11" s="1"/>
  <c r="C138" i="77" s="1"/>
  <c r="B80" i="11"/>
  <c r="Q59" i="67"/>
  <c r="H53" i="12"/>
  <c r="N35" i="68"/>
  <c r="N37" i="68" s="1"/>
  <c r="C93" i="77" l="1"/>
  <c r="B83" i="11"/>
  <c r="D83" i="11"/>
  <c r="J53" i="12"/>
  <c r="J56" i="12" s="1"/>
  <c r="J57" i="12" s="1"/>
  <c r="J61" i="12" s="1"/>
  <c r="H56" i="12"/>
  <c r="H57" i="12" s="1"/>
  <c r="C59" i="15" s="1"/>
  <c r="C78" i="77"/>
  <c r="N39" i="68"/>
  <c r="C139" i="77" l="1"/>
  <c r="D81" i="11"/>
  <c r="C88" i="77"/>
  <c r="H61" i="12"/>
  <c r="M98" i="13" l="1"/>
  <c r="B81" i="11"/>
  <c r="C94"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26"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1" authorId="0" shapeId="0" xr:uid="{C8E876D8-4C36-47C2-B34C-CC3625FDA913}">
      <text>
        <r>
          <rPr>
            <b/>
            <sz val="10"/>
            <color indexed="81"/>
            <rFont val="Tahoma"/>
            <family val="2"/>
          </rPr>
          <t>List all major funds here as reported on Pages 15 and 16 Governmental Funds statements.</t>
        </r>
      </text>
    </comment>
    <comment ref="D24" authorId="0" shapeId="0" xr:uid="{6FF25457-14F1-44E1-AB7A-505A27E0E545}">
      <text>
        <r>
          <rPr>
            <sz val="10"/>
            <color indexed="81"/>
            <rFont val="Tahoma"/>
            <family val="2"/>
          </rPr>
          <t xml:space="preserve">List all major funds here as reported on Pages 15 and 16.
</t>
        </r>
      </text>
    </comment>
    <comment ref="D2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 ref="D5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2"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 ref="C36" authorId="0" shapeId="0" xr:uid="{E1F31189-9906-4BAB-85EE-C694EB5C5F4D}">
      <text>
        <r>
          <rPr>
            <b/>
            <sz val="9"/>
            <color indexed="81"/>
            <rFont val="Tahoma"/>
            <family val="2"/>
          </rPr>
          <t>add deferred inflows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1" authorId="0" shapeId="0" xr:uid="{00000000-0006-0000-0A00-000004000000}">
      <text>
        <r>
          <rPr>
            <sz val="10"/>
            <color indexed="81"/>
            <rFont val="Tahoma"/>
            <family val="2"/>
          </rPr>
          <t xml:space="preserve">CAUTION: FORMULAS IN THIS COLUMN
 - DO NOT OVERWRITE!
</t>
        </r>
      </text>
    </comment>
    <comment ref="B64" authorId="0" shapeId="0" xr:uid="{00000000-0006-0000-0A00-000005000000}">
      <text>
        <r>
          <rPr>
            <sz val="10"/>
            <color indexed="81"/>
            <rFont val="Tahoma"/>
            <family val="2"/>
          </rPr>
          <t xml:space="preserve">CAUTION: FORMULAS IN THIS COLUMN
 - DO NOT OVERWRITE!
</t>
        </r>
      </text>
    </comment>
    <comment ref="C64" authorId="0" shapeId="0" xr:uid="{00000000-0006-0000-0A00-000006000000}">
      <text>
        <r>
          <rPr>
            <sz val="10"/>
            <color indexed="81"/>
            <rFont val="Tahoma"/>
            <family val="2"/>
          </rPr>
          <t xml:space="preserve">CAUTION: FORMULAS IN THIS COLUMN
 - DO NOT OVERWRITE!
</t>
        </r>
      </text>
    </comment>
    <comment ref="D64" authorId="0" shapeId="0" xr:uid="{00000000-0006-0000-0A00-000007000000}">
      <text>
        <r>
          <rPr>
            <sz val="10"/>
            <color indexed="81"/>
            <rFont val="Tahoma"/>
            <family val="2"/>
          </rPr>
          <t xml:space="preserve">CAUTION: FORMULAS IN THIS COLUMN
 - DO NOT OVERWRITE!
</t>
        </r>
      </text>
    </comment>
    <comment ref="D65" authorId="0" shapeId="0" xr:uid="{00000000-0006-0000-0A00-000008000000}">
      <text>
        <r>
          <rPr>
            <sz val="10"/>
            <color indexed="81"/>
            <rFont val="Tahoma"/>
            <family val="2"/>
          </rPr>
          <t xml:space="preserve">CAUTION: FORMULAS IN THIS COLUMN
 - DO NOT OVERWRITE!
</t>
        </r>
      </text>
    </comment>
    <comment ref="B67" authorId="0" shapeId="0" xr:uid="{00000000-0006-0000-0A00-000009000000}">
      <text>
        <r>
          <rPr>
            <sz val="10"/>
            <color indexed="81"/>
            <rFont val="Tahoma"/>
            <family val="2"/>
          </rPr>
          <t xml:space="preserve">This information does not transfer from the Conversion worksheet.
</t>
        </r>
      </text>
    </comment>
    <comment ref="C67" authorId="1" shapeId="0" xr:uid="{00000000-0006-0000-0A00-00000A000000}">
      <text>
        <r>
          <rPr>
            <sz val="9"/>
            <color indexed="81"/>
            <rFont val="Tahoma"/>
            <family val="2"/>
          </rPr>
          <t xml:space="preserve">Remove and reclassify replacement &amp; depreciation from this number. Place Depr under other
</t>
        </r>
      </text>
    </comment>
    <comment ref="C69"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0"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H45" authorId="0" shapeId="0" xr:uid="{00000000-0006-0000-0B00-000009000000}">
      <text>
        <r>
          <rPr>
            <sz val="10"/>
            <color indexed="81"/>
            <rFont val="Tahoma"/>
            <family val="2"/>
          </rPr>
          <t xml:space="preserve">DO NOT ENTER INFORMATION IN THIS SECTION - IT TRANSFERS FROM REVENUE ANALYSIS
</t>
        </r>
      </text>
    </comment>
    <comment ref="I45" authorId="0" shapeId="0" xr:uid="{00000000-0006-0000-0B00-00000A000000}">
      <text>
        <r>
          <rPr>
            <sz val="10"/>
            <color indexed="81"/>
            <rFont val="Tahoma"/>
            <family val="2"/>
          </rPr>
          <t xml:space="preserve">CAUTION: FORMULA
</t>
        </r>
      </text>
    </comment>
    <comment ref="I50" authorId="0" shapeId="0" xr:uid="{00000000-0006-0000-0B00-00000B000000}">
      <text>
        <r>
          <rPr>
            <sz val="10"/>
            <color indexed="81"/>
            <rFont val="Tahoma"/>
            <family val="2"/>
          </rPr>
          <t xml:space="preserve">CAUTION: FORMULA
</t>
        </r>
      </text>
    </comment>
    <comment ref="I55" authorId="0" shapeId="0" xr:uid="{00000000-0006-0000-0B00-00000C000000}">
      <text>
        <r>
          <rPr>
            <sz val="10"/>
            <color indexed="81"/>
            <rFont val="Tahoma"/>
            <family val="2"/>
          </rPr>
          <t xml:space="preserve">CAUTION: FORMULA
</t>
        </r>
      </text>
    </comment>
    <comment ref="J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H58" authorId="0" shapeId="0" xr:uid="{00000000-0006-0000-0B00-00000E000000}">
      <text>
        <r>
          <rPr>
            <sz val="10"/>
            <color indexed="81"/>
            <rFont val="Tahoma"/>
            <family val="2"/>
          </rPr>
          <t xml:space="preserve">FORMULA - DO NOT OVERWRITE
</t>
        </r>
      </text>
    </comment>
    <comment ref="I58" authorId="0" shapeId="0" xr:uid="{00000000-0006-0000-0B00-00000F000000}">
      <text>
        <r>
          <rPr>
            <sz val="10"/>
            <color indexed="81"/>
            <rFont val="Tahoma"/>
            <family val="2"/>
          </rPr>
          <t xml:space="preserve">FORMULA: DO NOT OVERWRITE
</t>
        </r>
      </text>
    </comment>
    <comment ref="H61" authorId="0" shapeId="0" xr:uid="{00000000-0006-0000-0B00-000010000000}">
      <text>
        <r>
          <rPr>
            <sz val="10"/>
            <color indexed="81"/>
            <rFont val="Tahoma"/>
            <family val="2"/>
          </rPr>
          <t xml:space="preserve">FORMULA: DO NOT OVERWRITE
</t>
        </r>
      </text>
    </comment>
    <comment ref="I61"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D57" authorId="1" shapeId="0" xr:uid="{00000000-0006-0000-0D00-00000A000000}">
      <text>
        <r>
          <rPr>
            <sz val="10"/>
            <color indexed="81"/>
            <rFont val="Tahoma"/>
            <family val="2"/>
          </rPr>
          <t xml:space="preserve">This Cell should balance with Page 15 Cell D72
</t>
        </r>
      </text>
    </comment>
    <comment ref="E57" authorId="1" shapeId="0" xr:uid="{00000000-0006-0000-0D00-00000B000000}">
      <text>
        <r>
          <rPr>
            <sz val="10"/>
            <color indexed="81"/>
            <rFont val="Tahoma"/>
            <family val="2"/>
          </rPr>
          <t xml:space="preserve">This Cell should balance with Page 15 Cell E72
</t>
        </r>
      </text>
    </comment>
    <comment ref="F57" authorId="1" shapeId="0" xr:uid="{00000000-0006-0000-0D00-00000C000000}">
      <text>
        <r>
          <rPr>
            <sz val="10"/>
            <color indexed="81"/>
            <rFont val="Tahoma"/>
            <family val="2"/>
          </rPr>
          <t xml:space="preserve">This Cell should balance with Page 15 Cell F72
</t>
        </r>
      </text>
    </comment>
    <comment ref="G57" authorId="1" shapeId="0" xr:uid="{00000000-0006-0000-0D00-00000D000000}">
      <text>
        <r>
          <rPr>
            <sz val="10"/>
            <color indexed="81"/>
            <rFont val="Tahoma"/>
            <family val="2"/>
          </rPr>
          <t xml:space="preserve">This Cell should balance with Page 15 Cell G72
</t>
        </r>
      </text>
    </comment>
    <comment ref="H57" authorId="1" shapeId="0" xr:uid="{00000000-0006-0000-0D00-00000E000000}">
      <text>
        <r>
          <rPr>
            <sz val="10"/>
            <color indexed="81"/>
            <rFont val="Tahoma"/>
            <family val="2"/>
          </rPr>
          <t xml:space="preserve">This Cell should balance with Page 15 Cell H72
</t>
        </r>
      </text>
    </comment>
    <comment ref="I57" authorId="1" shapeId="0" xr:uid="{00000000-0006-0000-0D00-00000F000000}">
      <text>
        <r>
          <rPr>
            <sz val="10"/>
            <color indexed="81"/>
            <rFont val="Tahoma"/>
            <family val="2"/>
          </rPr>
          <t xml:space="preserve">This Cell should balance with Page 15 Cell I72
</t>
        </r>
      </text>
    </comment>
    <comment ref="J57" authorId="1" shapeId="0" xr:uid="{00000000-0006-0000-0D00-000010000000}">
      <text>
        <r>
          <rPr>
            <sz val="10"/>
            <color indexed="81"/>
            <rFont val="Tahoma"/>
            <family val="2"/>
          </rPr>
          <t xml:space="preserve">This Cell should balance with Page 15 Cell J72
</t>
        </r>
      </text>
    </comment>
    <comment ref="K57" authorId="1" shapeId="0" xr:uid="{00000000-0006-0000-0D00-000011000000}">
      <text>
        <r>
          <rPr>
            <sz val="10"/>
            <color indexed="81"/>
            <rFont val="Tahoma"/>
            <family val="2"/>
          </rPr>
          <t xml:space="preserve">This Cell should balance with Page 15 Cell K72
</t>
        </r>
      </text>
    </comment>
    <comment ref="L57" authorId="1" shapeId="0" xr:uid="{00000000-0006-0000-0D00-000012000000}">
      <text>
        <r>
          <rPr>
            <sz val="10"/>
            <color indexed="81"/>
            <rFont val="Tahoma"/>
            <family val="2"/>
          </rPr>
          <t xml:space="preserve">This Cell should balance with Page 15 Cell L72
</t>
        </r>
      </text>
    </comment>
    <comment ref="M57" authorId="1" shapeId="0" xr:uid="{00000000-0006-0000-0D00-000013000000}">
      <text>
        <r>
          <rPr>
            <sz val="10"/>
            <color indexed="81"/>
            <rFont val="Tahoma"/>
            <family val="2"/>
          </rPr>
          <t xml:space="preserve">This Cell should balance with Page 15 Cell M72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<sst xmlns="http://schemas.openxmlformats.org/spreadsheetml/2006/main" count="8100" uniqueCount="3524">
  <si>
    <t xml:space="preserve">    (Increase) decrease in accounts receivable</t>
  </si>
  <si>
    <t xml:space="preserve">    (Increase) decrease in intergovernmental receivables</t>
  </si>
  <si>
    <t xml:space="preserve">    (Increase) decrease in due from other funds</t>
  </si>
  <si>
    <t>TOTALS (to be accounted for)</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</si>
  <si>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</si>
  <si>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</si>
  <si>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</si>
  <si>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</si>
  <si>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</si>
  <si>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</si>
  <si>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</si>
  <si>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</si>
  <si>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</si>
  <si>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TOTAL PERMANENT FUNDS</t>
  </si>
  <si>
    <t>DEBT SERVICE FUNDS (list)</t>
  </si>
  <si>
    <t>CAPITAL PROJECTS FUNDS (list)</t>
  </si>
  <si>
    <t>TOTAL CAPITAL PROJECTS FUNDS</t>
  </si>
  <si>
    <t>TOTAL DEBT SERVICE FUNDS</t>
  </si>
  <si>
    <t>ENTERPRISE FUNDS (list)</t>
  </si>
  <si>
    <t>TOTAL ENTERPRISE FUNDS</t>
  </si>
  <si>
    <t>INTERNAL SERVICE FUNDS (list)</t>
  </si>
  <si>
    <t>TOTAL  INTERNAL SERVICE FUNDS</t>
  </si>
  <si>
    <t>**PROPERTY TAXES COLLECTED</t>
  </si>
  <si>
    <t xml:space="preserve">     ALL FUNDS</t>
  </si>
  <si>
    <t>CASH RECONCILIATION</t>
  </si>
  <si>
    <t>BANK NAME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</si>
  <si>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</si>
  <si>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</si>
  <si>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</si>
  <si>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</si>
  <si>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</si>
  <si>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</si>
  <si>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</si>
  <si>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</si>
  <si>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</si>
  <si>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</si>
  <si>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</si>
  <si>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</si>
  <si>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</si>
  <si>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</si>
  <si>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</si>
  <si>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</si>
  <si>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</si>
  <si>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</si>
  <si>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</si>
  <si>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</si>
  <si>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</si>
  <si>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</si>
  <si>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</si>
  <si>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</si>
  <si>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</si>
  <si>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</si>
  <si>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</si>
  <si>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</si>
  <si>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</si>
  <si>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</si>
  <si>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</si>
  <si>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</si>
  <si>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</si>
  <si>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</si>
  <si>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</si>
  <si>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</si>
  <si>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</si>
  <si>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</si>
  <si>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</si>
  <si>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</si>
  <si>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</si>
  <si>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</si>
  <si>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</si>
  <si>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</si>
  <si>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</si>
  <si>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</si>
  <si>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</si>
  <si>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</si>
  <si>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</si>
  <si>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Receipts</t>
  </si>
  <si>
    <t xml:space="preserve">  Transfers in</t>
  </si>
  <si>
    <t>Disbursements</t>
  </si>
  <si>
    <t xml:space="preserve">  Transfers  Out</t>
  </si>
  <si>
    <t>GENERAL</t>
  </si>
  <si>
    <t>SPECIAL REVENUE FUNDS</t>
  </si>
  <si>
    <t>Resort Tax</t>
  </si>
  <si>
    <t>Road</t>
  </si>
  <si>
    <t>Poor</t>
  </si>
  <si>
    <t>Bridge</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</si>
  <si>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</si>
  <si>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</si>
  <si>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</si>
  <si>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</si>
  <si>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</si>
  <si>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</si>
  <si>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</si>
  <si>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</si>
  <si>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</si>
  <si>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</si>
  <si>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</si>
  <si>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</si>
  <si>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</si>
  <si>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</si>
  <si>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</si>
  <si>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</si>
  <si>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</si>
  <si>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</si>
  <si>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</si>
  <si>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</si>
  <si>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</si>
  <si>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</si>
  <si>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</si>
  <si>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</si>
  <si>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</si>
  <si>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</si>
  <si>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</si>
  <si>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</si>
  <si>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r>
      <t>ADD</t>
    </r>
    <r>
      <rPr>
        <sz val="10"/>
        <rFont val="Arial"/>
        <family val="2"/>
      </rPr>
      <t xml:space="preserve">                                                      Deposits in transit</t>
    </r>
  </si>
  <si>
    <r>
      <t>ADD</t>
    </r>
    <r>
      <rPr>
        <sz val="10"/>
        <rFont val="Arial"/>
        <family val="2"/>
      </rPr>
      <t xml:space="preserve">                                                      Investments</t>
    </r>
  </si>
  <si>
    <t>**TOTAL ACCOUNTED                               FOR</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</si>
  <si>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</si>
  <si>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</si>
  <si>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</si>
  <si>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</si>
  <si>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</si>
  <si>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</si>
  <si>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</si>
  <si>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</si>
  <si>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</si>
  <si>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</si>
  <si>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</si>
  <si>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</si>
  <si>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</si>
  <si>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</si>
  <si>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</si>
  <si>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</si>
  <si>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</si>
  <si>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</si>
  <si>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</si>
  <si>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</si>
  <si>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</si>
  <si>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</si>
  <si>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</si>
  <si>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</si>
  <si>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</si>
  <si>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</si>
  <si>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</si>
  <si>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</si>
  <si>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</si>
  <si>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</si>
  <si>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</si>
  <si>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</si>
  <si>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</si>
  <si>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</si>
  <si>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</si>
  <si>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</si>
  <si>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</si>
  <si>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</si>
  <si>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</si>
  <si>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</si>
  <si>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</si>
  <si>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</si>
  <si>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</si>
  <si>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</si>
  <si>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</si>
  <si>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</si>
  <si>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</si>
  <si>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</si>
  <si>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</si>
  <si>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</si>
  <si>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</si>
  <si>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</si>
  <si>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</si>
  <si>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</si>
  <si>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</si>
  <si>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</si>
  <si>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</si>
  <si>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</si>
  <si>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</si>
  <si>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</si>
  <si>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</si>
  <si>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</si>
  <si>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</si>
  <si>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</si>
  <si>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</si>
  <si>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</si>
  <si>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</si>
  <si>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</si>
  <si>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</si>
  <si>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</si>
  <si>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</si>
  <si>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</si>
  <si>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</si>
  <si>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</si>
  <si>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</si>
  <si>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</si>
  <si>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</si>
  <si>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</si>
  <si>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</si>
  <si>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</si>
  <si>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</si>
  <si>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</si>
  <si>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</si>
  <si>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</si>
  <si>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</si>
  <si>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</si>
  <si>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</si>
  <si>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</si>
  <si>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Weed control</t>
  </si>
  <si>
    <t xml:space="preserve">  Economic Development</t>
  </si>
  <si>
    <t>Gain (Loss) on Sale of Capital Assets</t>
  </si>
  <si>
    <t>Total other financing sources (uses)</t>
  </si>
  <si>
    <t>Net change in fund balances</t>
  </si>
  <si>
    <t>Major Funds</t>
  </si>
  <si>
    <t>AND CHANGES IN FUND BALANCES OF GOVERNMENTAL FUNDS</t>
  </si>
  <si>
    <t>Cash in all depositories</t>
  </si>
  <si>
    <t>BALANCE PER STATEMENTS</t>
  </si>
  <si>
    <t>Service charges</t>
  </si>
  <si>
    <t>Total to add</t>
  </si>
  <si>
    <t>Total to subtract</t>
  </si>
  <si>
    <t>TOTAL CASH                           IN DEPOSITS</t>
  </si>
  <si>
    <t>Due from other funds</t>
  </si>
  <si>
    <t>Due from other governments</t>
  </si>
  <si>
    <t xml:space="preserve">  Due to other governments</t>
  </si>
  <si>
    <t xml:space="preserve">  Due to other funds</t>
  </si>
  <si>
    <t>TOTAL IN                                   DEPOSITORIES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</si>
  <si>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</si>
  <si>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</si>
  <si>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</si>
  <si>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</si>
  <si>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</si>
  <si>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</si>
  <si>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</si>
  <si>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</si>
  <si>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</si>
  <si>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</si>
  <si>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</si>
  <si>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</si>
  <si>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</si>
  <si>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</si>
  <si>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</si>
  <si>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</si>
  <si>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</si>
  <si>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</si>
  <si>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</si>
  <si>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</si>
  <si>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</si>
  <si>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</si>
  <si>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</si>
  <si>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</si>
  <si>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</si>
  <si>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</si>
  <si>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</si>
  <si>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</si>
  <si>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</si>
  <si>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</si>
  <si>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</si>
  <si>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</si>
  <si>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</si>
  <si>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</si>
  <si>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</si>
  <si>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</si>
  <si>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</si>
  <si>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</si>
  <si>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</si>
  <si>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</si>
  <si>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</si>
  <si>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</si>
  <si>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</si>
  <si>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</si>
  <si>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</si>
  <si>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</si>
  <si>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</si>
  <si>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</si>
  <si>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</si>
  <si>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</si>
  <si>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</si>
  <si>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</si>
  <si>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</si>
  <si>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</si>
  <si>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</si>
  <si>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</si>
  <si>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</si>
  <si>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</si>
  <si>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</si>
  <si>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</si>
  <si>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</si>
  <si>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</si>
  <si>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</si>
  <si>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</si>
  <si>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</si>
  <si>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</si>
  <si>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</si>
  <si>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</si>
  <si>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</si>
  <si>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</si>
  <si>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</si>
  <si>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</si>
  <si>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</si>
  <si>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</si>
  <si>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</si>
  <si>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</si>
  <si>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</si>
  <si>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</si>
  <si>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</si>
  <si>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</si>
  <si>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</si>
  <si>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</si>
  <si>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</si>
  <si>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</si>
  <si>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</si>
  <si>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</si>
  <si>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</si>
  <si>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</si>
  <si>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</si>
  <si>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</si>
  <si>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</si>
  <si>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</si>
  <si>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</si>
  <si>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</si>
  <si>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</si>
  <si>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</si>
  <si>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r>
      <t>SUBTRACT</t>
    </r>
    <r>
      <rPr>
        <sz val="10"/>
        <rFont val="Arial"/>
        <family val="2"/>
      </rPr>
      <t xml:space="preserve">                                                  Outstanding checks</t>
    </r>
  </si>
  <si>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</si>
  <si>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</si>
  <si>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</si>
  <si>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</si>
  <si>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</si>
  <si>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</si>
  <si>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</si>
  <si>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Planning/Zoning</t>
  </si>
  <si>
    <t>Disaster</t>
  </si>
  <si>
    <t>Mental health</t>
  </si>
  <si>
    <t>Senior citizens</t>
  </si>
  <si>
    <t>Senior citizens transp.</t>
  </si>
  <si>
    <t>Extension service</t>
  </si>
  <si>
    <t>Public safety</t>
  </si>
  <si>
    <t>Economic Development</t>
  </si>
  <si>
    <t>Rodent control</t>
  </si>
  <si>
    <t>Fire control</t>
  </si>
  <si>
    <t>Museum</t>
  </si>
  <si>
    <t>Employer retirement</t>
  </si>
  <si>
    <t>Health insurance</t>
  </si>
  <si>
    <t>D.A.R.E.</t>
  </si>
  <si>
    <t>Records preservation</t>
  </si>
  <si>
    <t>Alcohol rehabilitation</t>
  </si>
  <si>
    <t>Police reserve</t>
  </si>
  <si>
    <t>Gas tax</t>
  </si>
  <si>
    <t>Weed grant</t>
  </si>
  <si>
    <t>911 Emergency</t>
  </si>
  <si>
    <t>Land planning</t>
  </si>
  <si>
    <t>P.I.L.T.</t>
  </si>
  <si>
    <t>C.D.B.G.</t>
  </si>
  <si>
    <t>Health grants (all)</t>
  </si>
  <si>
    <t>Aging services</t>
  </si>
  <si>
    <t>TOTAL SPECIAL REVENUE</t>
  </si>
  <si>
    <t>Bed tax collection</t>
  </si>
  <si>
    <t>Transportation H.S./Elementary</t>
  </si>
  <si>
    <t>S.I.D. revolving</t>
  </si>
  <si>
    <t>Hospital/Nursing</t>
  </si>
  <si>
    <t>Water</t>
  </si>
  <si>
    <t>Solid Waste</t>
  </si>
  <si>
    <t>Fire disability pension</t>
  </si>
  <si>
    <t>Cemetery perpetual care</t>
  </si>
  <si>
    <t xml:space="preserve">Fire disability </t>
  </si>
  <si>
    <t>Protested tax</t>
  </si>
  <si>
    <t>Public administrator</t>
  </si>
  <si>
    <t>Redemptions</t>
  </si>
  <si>
    <t>Clerk of district court</t>
  </si>
  <si>
    <t>Partial tax payments</t>
  </si>
  <si>
    <t>Migratory stock</t>
  </si>
  <si>
    <t>District schools (all)</t>
  </si>
  <si>
    <t>1.  Deposits and investments</t>
  </si>
  <si>
    <t>2.  Receivables and payables</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</si>
  <si>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</si>
  <si>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</si>
  <si>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</si>
  <si>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</si>
  <si>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</si>
  <si>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</si>
  <si>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</si>
  <si>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</si>
  <si>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</si>
  <si>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</si>
  <si>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</si>
  <si>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</si>
  <si>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</si>
  <si>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</si>
  <si>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</si>
  <si>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</si>
  <si>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</si>
  <si>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</si>
  <si>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</si>
  <si>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</si>
  <si>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</si>
  <si>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</si>
  <si>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</si>
  <si>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</si>
  <si>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</si>
  <si>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</si>
  <si>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</si>
  <si>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</si>
  <si>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</si>
  <si>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</si>
  <si>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</si>
  <si>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</si>
  <si>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</si>
  <si>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</si>
  <si>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</si>
  <si>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</si>
  <si>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</si>
  <si>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</si>
  <si>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</si>
  <si>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</si>
  <si>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</si>
  <si>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3.  Inventories and prepaid items</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</si>
  <si>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</si>
  <si>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</si>
  <si>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</si>
  <si>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</si>
  <si>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</si>
  <si>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</si>
  <si>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</si>
  <si>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</si>
  <si>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</si>
  <si>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</si>
  <si>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</si>
  <si>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</si>
  <si>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</si>
  <si>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</si>
  <si>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</si>
  <si>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</si>
  <si>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</si>
  <si>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</si>
  <si>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</si>
  <si>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</si>
  <si>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</si>
  <si>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</si>
  <si>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</si>
  <si>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</si>
  <si>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</si>
  <si>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</si>
  <si>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</si>
  <si>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</si>
  <si>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</si>
  <si>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</si>
  <si>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</si>
  <si>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</si>
  <si>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</si>
  <si>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</si>
  <si>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</si>
  <si>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</si>
  <si>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</si>
  <si>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</si>
  <si>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SUMMARY OF SIGNIFICANT ACCOUNTING POLICIES - cont.</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</si>
  <si>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</si>
  <si>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</si>
  <si>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</si>
  <si>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</si>
  <si>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</si>
  <si>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</si>
  <si>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</si>
  <si>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</si>
  <si>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</si>
  <si>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</si>
  <si>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</si>
  <si>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</si>
  <si>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</si>
  <si>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</si>
  <si>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</si>
  <si>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</si>
  <si>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</si>
  <si>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</si>
  <si>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</si>
  <si>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</si>
  <si>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</si>
  <si>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**THIS INFORMATION CAN BE TAKEN FROM FP-6b REPORT (TREASURER'S REPORT OF COUNTY WIDE SCHOOL FUNDS.)</t>
  </si>
  <si>
    <t>SPECIAL DISTRICTS   (list)</t>
  </si>
  <si>
    <t>TRUST  FUNDS (list)</t>
  </si>
  <si>
    <t>PERMANENT FUNDS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</si>
  <si>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</si>
  <si>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</si>
  <si>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</si>
  <si>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</si>
  <si>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</si>
  <si>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</si>
  <si>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</si>
  <si>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</si>
  <si>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</si>
  <si>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</si>
  <si>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</si>
  <si>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</si>
  <si>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</si>
  <si>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</si>
  <si>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</si>
  <si>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</si>
  <si>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</si>
  <si>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</si>
  <si>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</si>
  <si>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</si>
  <si>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</si>
  <si>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</si>
  <si>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</si>
  <si>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</si>
  <si>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</si>
  <si>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</si>
  <si>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</si>
  <si>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</si>
  <si>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</si>
  <si>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</si>
  <si>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</si>
  <si>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</si>
  <si>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</si>
  <si>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</si>
  <si>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</si>
  <si>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</si>
  <si>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</si>
  <si>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</si>
  <si>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</si>
  <si>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</si>
  <si>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</si>
  <si>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</si>
  <si>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</si>
  <si>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</si>
  <si>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</si>
  <si>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</si>
  <si>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</si>
  <si>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</si>
  <si>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</si>
  <si>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</si>
  <si>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</si>
  <si>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</si>
  <si>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</si>
  <si>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</si>
  <si>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</si>
  <si>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</si>
  <si>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</si>
  <si>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</si>
  <si>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</si>
  <si>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</si>
  <si>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</si>
  <si>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</si>
  <si>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</si>
  <si>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</si>
  <si>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</si>
  <si>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</si>
  <si>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</si>
  <si>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</si>
  <si>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</si>
  <si>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</si>
  <si>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</si>
  <si>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</si>
  <si>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</si>
  <si>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</si>
  <si>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</si>
  <si>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</si>
  <si>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</si>
  <si>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</si>
  <si>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</si>
  <si>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</si>
  <si>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</si>
  <si>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</si>
  <si>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</si>
  <si>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</si>
  <si>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</si>
  <si>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</si>
  <si>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</si>
  <si>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</si>
  <si>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</si>
  <si>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</si>
  <si>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</si>
  <si>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</si>
  <si>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</si>
  <si>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</si>
  <si>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</si>
  <si>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</si>
  <si>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</si>
  <si>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</si>
  <si>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</si>
  <si>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</si>
  <si>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</si>
  <si>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</si>
  <si>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</si>
  <si>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</si>
  <si>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</si>
  <si>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</si>
  <si>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</si>
  <si>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</si>
  <si>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</si>
  <si>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</si>
  <si>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</si>
  <si>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</si>
  <si>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</si>
  <si>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</si>
  <si>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</si>
  <si>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</si>
  <si>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</si>
  <si>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</si>
  <si>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</si>
  <si>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</si>
  <si>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</si>
  <si>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</si>
  <si>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</si>
  <si>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</si>
  <si>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</si>
  <si>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</si>
  <si>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</si>
  <si>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</si>
  <si>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</si>
  <si>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</si>
  <si>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</si>
  <si>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</si>
  <si>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</si>
  <si>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</si>
  <si>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</si>
  <si>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</si>
  <si>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</si>
  <si>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</si>
  <si>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</si>
  <si>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</si>
  <si>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</si>
  <si>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</si>
  <si>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</si>
  <si>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</si>
  <si>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</si>
  <si>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</si>
  <si>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</si>
  <si>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</si>
  <si>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</si>
  <si>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 xml:space="preserve">    Cash Reconciliation ………………………………………………………………………………………………..</t>
  </si>
  <si>
    <t>M01</t>
  </si>
  <si>
    <t>5.  Capital assets</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</si>
  <si>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</si>
  <si>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</si>
  <si>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</si>
  <si>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</si>
  <si>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</si>
  <si>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</si>
  <si>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</si>
  <si>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</si>
  <si>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</si>
  <si>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</si>
  <si>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</si>
  <si>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</si>
  <si>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</si>
  <si>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</si>
  <si>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</si>
  <si>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</si>
  <si>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</si>
  <si>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</si>
  <si>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</si>
  <si>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</si>
  <si>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</si>
  <si>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</si>
  <si>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</si>
  <si>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</si>
  <si>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</si>
  <si>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</si>
  <si>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</si>
  <si>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</si>
  <si>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</si>
  <si>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</si>
  <si>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</si>
  <si>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</si>
  <si>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</si>
  <si>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</si>
  <si>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</si>
  <si>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</si>
  <si>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</si>
  <si>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</si>
  <si>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</si>
  <si>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</si>
  <si>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</si>
  <si>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</si>
  <si>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</si>
  <si>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</si>
  <si>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</si>
  <si>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</si>
  <si>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Maintenance districts (all)</t>
  </si>
  <si>
    <t>Light maintenance districts (all)</t>
  </si>
  <si>
    <t>2960-79</t>
  </si>
  <si>
    <r>
      <t>ADD</t>
    </r>
    <r>
      <rPr>
        <sz val="10"/>
        <rFont val="Arial"/>
        <family val="2"/>
      </rPr>
      <t xml:space="preserve">                                                      Cash and cash items on hand</t>
    </r>
  </si>
  <si>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</si>
  <si>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</si>
  <si>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</si>
  <si>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</si>
  <si>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</si>
  <si>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</si>
  <si>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</si>
  <si>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</si>
  <si>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</si>
  <si>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</si>
  <si>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</si>
  <si>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</si>
  <si>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</si>
  <si>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</si>
  <si>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</si>
  <si>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</si>
  <si>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</si>
  <si>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</si>
  <si>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</si>
  <si>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</si>
  <si>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</si>
  <si>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</si>
  <si>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</si>
  <si>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</si>
  <si>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</si>
  <si>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</si>
  <si>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</si>
  <si>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</si>
  <si>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4.  Restricted assets</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</si>
  <si>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</si>
  <si>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</si>
  <si>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</si>
  <si>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</si>
  <si>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</si>
  <si>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</si>
  <si>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</si>
  <si>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</si>
  <si>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</si>
  <si>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</si>
  <si>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</si>
  <si>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</si>
  <si>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</si>
  <si>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</si>
  <si>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</si>
  <si>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</si>
  <si>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</si>
  <si>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</si>
  <si>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</si>
  <si>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</si>
  <si>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</si>
  <si>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</si>
  <si>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</si>
  <si>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</si>
  <si>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</si>
  <si>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</si>
  <si>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</si>
  <si>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</si>
  <si>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</si>
  <si>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</si>
  <si>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</si>
  <si>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</si>
  <si>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</si>
  <si>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</si>
  <si>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</si>
  <si>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</si>
  <si>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</si>
  <si>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</si>
  <si>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</si>
  <si>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</si>
  <si>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</si>
  <si>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</si>
  <si>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</si>
  <si>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</si>
  <si>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</si>
  <si>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</si>
  <si>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</si>
  <si>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</si>
  <si>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</si>
  <si>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</si>
  <si>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</si>
  <si>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</si>
  <si>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</si>
  <si>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</si>
  <si>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</si>
  <si>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</si>
  <si>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Lewis and Clark Bicentennial Grant</t>
  </si>
  <si>
    <t>State allocated federal mineral royalties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</si>
  <si>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</si>
  <si>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</si>
  <si>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</si>
  <si>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</si>
  <si>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</si>
  <si>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</si>
  <si>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</si>
  <si>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</si>
  <si>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</si>
  <si>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</si>
  <si>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</si>
  <si>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</si>
  <si>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</si>
  <si>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</si>
  <si>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Government-wide and fund financial statements</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</si>
  <si>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</si>
  <si>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</si>
  <si>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</si>
  <si>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</si>
  <si>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</si>
  <si>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</si>
  <si>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</si>
  <si>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</si>
  <si>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</si>
  <si>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</si>
  <si>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</si>
  <si>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</si>
  <si>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</si>
  <si>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</si>
  <si>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</si>
  <si>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</si>
  <si>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</si>
  <si>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</si>
  <si>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</si>
  <si>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</si>
  <si>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</si>
  <si>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</si>
  <si>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</si>
  <si>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</si>
  <si>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</si>
  <si>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</si>
  <si>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</si>
  <si>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</si>
  <si>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</si>
  <si>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</si>
  <si>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</si>
  <si>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</si>
  <si>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</si>
  <si>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</si>
  <si>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</si>
  <si>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</si>
  <si>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</si>
  <si>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</si>
  <si>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</si>
  <si>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</si>
  <si>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</si>
  <si>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</si>
  <si>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</si>
  <si>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</si>
  <si>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</si>
  <si>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</si>
  <si>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</si>
  <si>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</si>
  <si>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</si>
  <si>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</si>
  <si>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</si>
  <si>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</si>
  <si>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</si>
  <si>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</si>
  <si>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</si>
  <si>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</si>
  <si>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</si>
  <si>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</si>
  <si>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</si>
  <si>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</si>
  <si>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</si>
  <si>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</si>
  <si>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</si>
  <si>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</si>
  <si>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</si>
  <si>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</si>
  <si>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</si>
  <si>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</si>
  <si>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</si>
  <si>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</si>
  <si>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</si>
  <si>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</si>
  <si>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</si>
  <si>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</si>
  <si>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</si>
  <si>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</si>
  <si>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</si>
  <si>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</si>
  <si>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</si>
  <si>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</si>
  <si>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</si>
  <si>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</si>
  <si>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</si>
  <si>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</si>
  <si>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</si>
  <si>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</si>
  <si>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</si>
  <si>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</si>
  <si>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</si>
  <si>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</si>
  <si>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</si>
  <si>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</si>
  <si>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</si>
  <si>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</si>
  <si>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</si>
  <si>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</si>
  <si>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</si>
  <si>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</si>
  <si>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</si>
  <si>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</si>
  <si>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</si>
  <si>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</si>
  <si>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</si>
  <si>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</si>
  <si>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</si>
  <si>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</si>
  <si>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</si>
  <si>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</si>
  <si>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</si>
  <si>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</si>
  <si>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</si>
  <si>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</si>
  <si>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</si>
  <si>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</si>
  <si>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</si>
  <si>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Measurement focus, basis of accounting, and financial statement presentation</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</si>
  <si>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</si>
  <si>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</si>
  <si>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</si>
  <si>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</si>
  <si>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</si>
  <si>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</si>
  <si>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</si>
  <si>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</si>
  <si>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</si>
  <si>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</si>
  <si>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</si>
  <si>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</si>
  <si>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</si>
  <si>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</si>
  <si>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</si>
  <si>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</si>
  <si>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</si>
  <si>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</si>
  <si>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</si>
  <si>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</si>
  <si>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</si>
  <si>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</si>
  <si>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</si>
  <si>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</si>
  <si>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</si>
  <si>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</si>
  <si>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</si>
  <si>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</si>
  <si>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</si>
  <si>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</si>
  <si>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ALL FUNDS</t>
  </si>
  <si>
    <t>SCHEDULE OF CASH RECEIPTS AND DISBURSEMENTS - ALL FUNDS</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</si>
  <si>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</si>
  <si>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</si>
  <si>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</si>
  <si>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</si>
  <si>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</si>
  <si>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</si>
  <si>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</si>
  <si>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</si>
  <si>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</si>
  <si>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</si>
  <si>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</si>
  <si>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Predatory animal</t>
  </si>
  <si>
    <t>Fair</t>
  </si>
  <si>
    <t>Airport</t>
  </si>
  <si>
    <t>District court</t>
  </si>
  <si>
    <t>Comprehensive Insurance</t>
  </si>
  <si>
    <t>Property insurance</t>
  </si>
  <si>
    <t>Mosquito</t>
  </si>
  <si>
    <t>Parks/Recreation/Civic  center</t>
  </si>
  <si>
    <t>Library</t>
  </si>
  <si>
    <t>Ambulance</t>
  </si>
  <si>
    <t>Cemetery</t>
  </si>
  <si>
    <t>Planning</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</si>
  <si>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</si>
  <si>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</si>
  <si>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</si>
  <si>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</si>
  <si>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</si>
  <si>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</si>
  <si>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</si>
  <si>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</si>
  <si>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</si>
  <si>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</si>
  <si>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</si>
  <si>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</si>
  <si>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</si>
  <si>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</si>
  <si>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 xml:space="preserve">  Prior period adjustments</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</si>
  <si>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</si>
  <si>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</si>
  <si>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</si>
  <si>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</si>
  <si>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</si>
  <si>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</si>
  <si>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</si>
  <si>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</si>
  <si>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</si>
  <si>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</si>
  <si>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</si>
  <si>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</si>
  <si>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</si>
  <si>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</si>
  <si>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</si>
  <si>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</si>
  <si>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</si>
  <si>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</si>
  <si>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</si>
  <si>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</si>
  <si>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</si>
  <si>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</si>
  <si>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Undisbursed receipts 06/30/20___</t>
  </si>
  <si>
    <t>General School H.S.</t>
  </si>
  <si>
    <t>Community College</t>
  </si>
  <si>
    <t>Retirement H.S.</t>
  </si>
  <si>
    <t>Retirement elementary</t>
  </si>
  <si>
    <t>Payroll fund</t>
  </si>
  <si>
    <t>Claims fund</t>
  </si>
  <si>
    <t>Fund number</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</si>
  <si>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</si>
  <si>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</si>
  <si>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</si>
  <si>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</si>
  <si>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</si>
  <si>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</si>
  <si>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</si>
  <si>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</si>
  <si>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</si>
  <si>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</si>
  <si>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</si>
  <si>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</si>
  <si>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</si>
  <si>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</si>
  <si>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</si>
  <si>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</si>
  <si>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</si>
  <si>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</si>
  <si>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</si>
  <si>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</si>
  <si>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</si>
  <si>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</si>
  <si>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</si>
  <si>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</si>
  <si>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</si>
  <si>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</si>
  <si>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</si>
  <si>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</si>
  <si>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</si>
  <si>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</si>
  <si>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</si>
  <si>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</si>
  <si>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</si>
  <si>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</si>
  <si>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General School Elementary</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</si>
  <si>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</si>
  <si>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</si>
  <si>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</si>
  <si>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</si>
  <si>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</si>
  <si>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</si>
  <si>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</si>
  <si>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</si>
  <si>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</si>
  <si>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</si>
  <si>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</si>
  <si>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</si>
  <si>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</si>
  <si>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</si>
  <si>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</si>
  <si>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</si>
  <si>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</si>
  <si>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</si>
  <si>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</si>
  <si>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</si>
  <si>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</si>
  <si>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</si>
  <si>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</si>
  <si>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</si>
  <si>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</si>
  <si>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</si>
  <si>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</si>
  <si>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</si>
  <si>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</si>
  <si>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</si>
  <si>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</si>
  <si>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</si>
  <si>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</si>
  <si>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</si>
  <si>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</si>
  <si>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</si>
  <si>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</si>
  <si>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</si>
  <si>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</si>
  <si>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</si>
  <si>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</si>
  <si>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</si>
  <si>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</si>
  <si>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</si>
  <si>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</si>
  <si>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</si>
  <si>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</si>
  <si>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</si>
  <si>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</si>
  <si>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</si>
  <si>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</si>
  <si>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</si>
  <si>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</si>
  <si>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</si>
  <si>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</si>
  <si>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</si>
  <si>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Measurement focus, basis of accounting, and financial statement presentation - cont.</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</si>
  <si>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</si>
  <si>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</si>
  <si>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</si>
  <si>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</si>
  <si>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</si>
  <si>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</si>
  <si>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</si>
  <si>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</si>
  <si>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</si>
  <si>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</si>
  <si>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</si>
  <si>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</si>
  <si>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</si>
  <si>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</si>
  <si>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</si>
  <si>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</si>
  <si>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</si>
  <si>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</si>
  <si>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</si>
  <si>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</si>
  <si>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</si>
  <si>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</si>
  <si>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</si>
  <si>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</si>
  <si>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</si>
  <si>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</si>
  <si>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</si>
  <si>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</si>
  <si>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</si>
  <si>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</si>
  <si>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</si>
  <si>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</si>
  <si>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</si>
  <si>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</si>
  <si>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</si>
  <si>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</si>
  <si>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</si>
  <si>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</si>
  <si>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</si>
  <si>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</si>
  <si>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</si>
  <si>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</si>
  <si>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</si>
  <si>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</si>
  <si>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</si>
  <si>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</si>
  <si>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</si>
  <si>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</si>
  <si>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</si>
  <si>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</si>
  <si>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</si>
  <si>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</si>
  <si>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</si>
  <si>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</si>
  <si>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</si>
  <si>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</si>
  <si>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</si>
  <si>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</si>
  <si>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</si>
  <si>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</si>
  <si>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</si>
  <si>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</si>
  <si>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</si>
  <si>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</si>
  <si>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</si>
  <si>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</si>
  <si>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</si>
  <si>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</si>
  <si>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County/City/Town of ________________</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</si>
  <si>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</si>
  <si>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</si>
  <si>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</si>
  <si>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</si>
  <si>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</si>
  <si>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</si>
  <si>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</si>
  <si>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</si>
  <si>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</si>
  <si>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</si>
  <si>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</si>
  <si>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</si>
  <si>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</si>
  <si>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</si>
  <si>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</si>
  <si>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</si>
  <si>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</si>
  <si>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</si>
  <si>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</si>
  <si>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</si>
  <si>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</si>
  <si>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</si>
  <si>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</si>
  <si>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</si>
  <si>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</si>
  <si>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</si>
  <si>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</si>
  <si>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</si>
  <si>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</si>
  <si>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</si>
  <si>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</si>
  <si>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</si>
  <si>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</si>
  <si>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</si>
  <si>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</si>
  <si>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</si>
  <si>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</si>
  <si>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</si>
  <si>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</si>
  <si>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</si>
  <si>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</si>
  <si>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</si>
  <si>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</si>
  <si>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</si>
  <si>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</si>
  <si>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</si>
  <si>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</si>
  <si>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</si>
  <si>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</si>
  <si>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</si>
  <si>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</si>
  <si>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</si>
  <si>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</si>
  <si>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</si>
  <si>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</si>
  <si>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</si>
  <si>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</si>
  <si>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</si>
  <si>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</si>
  <si>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</si>
  <si>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</si>
  <si>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</si>
  <si>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</si>
  <si>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</si>
  <si>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</si>
  <si>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</si>
  <si>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</si>
  <si>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</si>
  <si>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</si>
  <si>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</si>
  <si>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</si>
  <si>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</si>
  <si>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</si>
  <si>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</si>
  <si>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</si>
  <si>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</si>
  <si>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</si>
  <si>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</si>
  <si>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</si>
  <si>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</si>
  <si>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</si>
  <si>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</si>
  <si>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</si>
  <si>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</si>
  <si>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</si>
  <si>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</si>
  <si>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</si>
  <si>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</si>
  <si>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</si>
  <si>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</si>
  <si>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</si>
  <si>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</si>
  <si>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</si>
  <si>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</si>
  <si>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</si>
  <si>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</si>
  <si>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</si>
  <si>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</si>
  <si>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</si>
  <si>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</si>
  <si>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</si>
  <si>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</si>
  <si>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</si>
  <si>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</si>
  <si>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</si>
  <si>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</si>
  <si>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</si>
  <si>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</si>
  <si>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</si>
  <si>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</si>
  <si>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</si>
  <si>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</si>
  <si>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</si>
  <si>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</si>
  <si>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</si>
  <si>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</si>
  <si>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</si>
  <si>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</si>
  <si>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</si>
  <si>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</si>
  <si>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</si>
  <si>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</si>
  <si>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</si>
  <si>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</si>
  <si>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</si>
  <si>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</si>
  <si>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</si>
  <si>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</si>
  <si>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</si>
  <si>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</si>
  <si>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</si>
  <si>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</si>
  <si>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</si>
  <si>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</si>
  <si>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</si>
  <si>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</si>
  <si>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</si>
  <si>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</si>
  <si>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</si>
  <si>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</si>
  <si>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</si>
  <si>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</si>
  <si>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</si>
  <si>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</si>
  <si>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</si>
  <si>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</si>
  <si>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</si>
  <si>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</si>
  <si>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</si>
  <si>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</si>
  <si>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</si>
  <si>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</si>
  <si>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</si>
  <si>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</si>
  <si>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</si>
  <si>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</si>
  <si>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</si>
  <si>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</si>
  <si>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</si>
  <si>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</si>
  <si>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</si>
  <si>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</si>
  <si>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</si>
  <si>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</si>
  <si>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</si>
  <si>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</si>
  <si>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</si>
  <si>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</si>
  <si>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</si>
  <si>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</si>
  <si>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</si>
  <si>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</si>
  <si>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</si>
  <si>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</si>
  <si>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</si>
  <si>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</si>
  <si>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</si>
  <si>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</si>
  <si>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</si>
  <si>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</si>
  <si>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</si>
  <si>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</si>
  <si>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</si>
  <si>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</si>
  <si>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</si>
  <si>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</si>
  <si>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</si>
  <si>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</si>
  <si>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</si>
  <si>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</si>
  <si>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</si>
  <si>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</si>
  <si>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</si>
  <si>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</si>
  <si>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</si>
  <si>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</si>
  <si>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</si>
  <si>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</si>
  <si>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</si>
  <si>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</si>
  <si>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</si>
  <si>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</si>
  <si>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</si>
  <si>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</si>
  <si>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</si>
  <si>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</si>
  <si>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</si>
  <si>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</si>
  <si>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</si>
  <si>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</si>
  <si>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</si>
  <si>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</si>
  <si>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</si>
  <si>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</si>
  <si>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</si>
  <si>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</si>
  <si>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 xml:space="preserve">  Transfers</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</si>
  <si>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</si>
  <si>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</si>
  <si>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</si>
  <si>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</si>
  <si>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</si>
  <si>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</si>
  <si>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</si>
  <si>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</si>
  <si>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</si>
  <si>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</si>
  <si>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</si>
  <si>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r>
      <rPr>
        <b/>
        <sz val="10"/>
        <rFont val="Arial"/>
        <family val="2"/>
      </rPr>
      <t>Account Description</t>
    </r>
    <r>
      <rPr>
        <sz val="10"/>
        <rFont val="Arial"/>
        <family val="2"/>
      </rPr>
      <t xml:space="preserve">               </t>
    </r>
    <r>
      <rPr>
        <sz val="9"/>
        <rFont val="Arial"/>
        <family val="2"/>
      </rPr>
      <t>(not full acct #)</t>
    </r>
  </si>
  <si>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</si>
  <si>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</si>
  <si>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</si>
  <si>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</si>
  <si>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</si>
  <si>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</si>
  <si>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</si>
  <si>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</si>
  <si>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</si>
  <si>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</si>
  <si>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</si>
  <si>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</si>
  <si>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</si>
  <si>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</si>
  <si>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</si>
  <si>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</si>
  <si>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</si>
  <si>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</si>
  <si>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</si>
  <si>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</si>
  <si>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</si>
  <si>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</si>
  <si>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</si>
  <si>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</si>
  <si>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</si>
  <si>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</si>
  <si>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</si>
  <si>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</si>
  <si>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</si>
  <si>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</si>
  <si>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</si>
  <si>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</si>
  <si>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</si>
  <si>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</si>
  <si>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</si>
  <si>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</si>
  <si>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</si>
  <si>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</si>
  <si>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</si>
  <si>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</si>
  <si>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</si>
  <si>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</si>
  <si>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</si>
  <si>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</si>
  <si>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</si>
  <si>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</si>
  <si>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</si>
  <si>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</si>
  <si>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</si>
  <si>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</si>
  <si>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</si>
  <si>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</si>
  <si>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</si>
  <si>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</si>
  <si>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</si>
  <si>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"State Treasurer" in the amount of the required fee.</t>
    </r>
  </si>
  <si>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</si>
  <si>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</si>
  <si>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</si>
  <si>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</si>
  <si>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</si>
  <si>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</si>
  <si>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</si>
  <si>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</si>
  <si>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</si>
  <si>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</si>
  <si>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</si>
  <si>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</si>
  <si>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</si>
  <si>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</si>
  <si>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</si>
  <si>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</si>
  <si>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</si>
  <si>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</si>
  <si>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</si>
  <si>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</si>
  <si>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</si>
  <si>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</si>
  <si>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</si>
  <si>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</si>
  <si>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</si>
  <si>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</si>
  <si>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</si>
  <si>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</si>
  <si>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</si>
  <si>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</si>
  <si>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</si>
  <si>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</si>
  <si>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</si>
  <si>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</si>
  <si>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</si>
  <si>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</si>
  <si>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</si>
  <si>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</si>
  <si>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</si>
  <si>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</si>
  <si>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</si>
  <si>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</si>
  <si>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</si>
  <si>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</si>
  <si>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</si>
  <si>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</si>
  <si>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</si>
  <si>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</si>
  <si>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</si>
  <si>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</si>
  <si>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</si>
  <si>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</si>
  <si>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</si>
  <si>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</si>
  <si>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</si>
  <si>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</si>
  <si>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</si>
  <si>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</si>
  <si>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</si>
  <si>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</si>
  <si>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</si>
  <si>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</si>
  <si>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</si>
  <si>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</si>
  <si>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</si>
  <si>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</si>
  <si>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</si>
  <si>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</si>
  <si>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</si>
  <si>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</si>
  <si>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</si>
  <si>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</si>
  <si>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</si>
  <si>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</si>
  <si>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</si>
  <si>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 xml:space="preserve">        *Total cash must agree with total cash reported within report</t>
  </si>
  <si>
    <t>CONVERSION</t>
  </si>
  <si>
    <t>Other Information - Filing Fee Form, Worksheet Protection &amp; Hiding Columns/Pages:</t>
  </si>
  <si>
    <t>Are the Government-wide Statements included and in balance?</t>
  </si>
  <si>
    <t>Is the report in balance per fund, by fund type and in total?</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</si>
  <si>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</si>
  <si>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</si>
  <si>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</si>
  <si>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</si>
  <si>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</si>
  <si>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</si>
  <si>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</si>
  <si>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</si>
  <si>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</si>
  <si>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</si>
  <si>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</si>
  <si>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</si>
  <si>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</si>
  <si>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</si>
  <si>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</si>
  <si>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</si>
  <si>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</si>
  <si>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</si>
  <si>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</si>
  <si>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</si>
  <si>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</si>
  <si>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</si>
  <si>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</si>
  <si>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</si>
  <si>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</si>
  <si>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</si>
  <si>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</si>
  <si>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</si>
  <si>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</si>
  <si>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</si>
  <si>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</si>
  <si>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</si>
  <si>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</si>
  <si>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</si>
  <si>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</si>
  <si>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</si>
  <si>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</si>
  <si>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</si>
  <si>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</si>
  <si>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</si>
  <si>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</si>
  <si>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6. Deferred outflows of resources</t>
  </si>
  <si>
    <t>Deferred outflows of resources not disclosed on the face of the financial statements are as follows:</t>
  </si>
  <si>
    <t>Description:</t>
  </si>
  <si>
    <t>10.  Fund balance/Net Position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</si>
  <si>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</si>
  <si>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</si>
  <si>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</si>
  <si>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</si>
  <si>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</si>
  <si>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</si>
  <si>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</si>
  <si>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</si>
  <si>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</si>
  <si>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</si>
  <si>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</si>
  <si>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</si>
  <si>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</si>
  <si>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</si>
  <si>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</si>
  <si>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11. Net Position significantly impacted by Deferred Outflows or Deferred Inflows of Resources.</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</si>
  <si>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</si>
  <si>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</si>
  <si>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</si>
  <si>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</si>
  <si>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</si>
  <si>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</si>
  <si>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</si>
  <si>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</si>
  <si>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</si>
  <si>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</si>
  <si>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</si>
  <si>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</si>
  <si>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</si>
  <si>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</si>
  <si>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</si>
  <si>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</si>
  <si>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Cash reconciles ______     Cash does not reconcile _______</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</si>
  <si>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</si>
  <si>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</si>
  <si>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</si>
  <si>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</si>
  <si>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</si>
  <si>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</si>
  <si>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</si>
  <si>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</si>
  <si>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</si>
  <si>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</si>
  <si>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</si>
  <si>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</si>
  <si>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</si>
  <si>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</si>
  <si>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</si>
  <si>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</si>
  <si>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</si>
  <si>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</si>
  <si>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</si>
  <si>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</si>
  <si>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</si>
  <si>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</si>
  <si>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</si>
  <si>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</si>
  <si>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</si>
  <si>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</si>
  <si>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</si>
  <si>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</si>
  <si>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</si>
  <si>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</si>
  <si>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</si>
  <si>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</si>
  <si>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</si>
  <si>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</si>
  <si>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</si>
  <si>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</si>
  <si>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</si>
  <si>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</si>
  <si>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</si>
  <si>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</si>
  <si>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</si>
  <si>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</si>
  <si>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</si>
  <si>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</si>
  <si>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</si>
  <si>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</si>
  <si>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</si>
  <si>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</si>
  <si>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</si>
  <si>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</si>
  <si>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</si>
  <si>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</si>
  <si>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</si>
  <si>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</si>
  <si>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</si>
  <si>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</si>
  <si>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</si>
  <si>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</si>
  <si>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</si>
  <si>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</si>
  <si>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</si>
  <si>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</si>
  <si>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</si>
  <si>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</si>
  <si>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</si>
  <si>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</si>
  <si>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</si>
  <si>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</si>
  <si>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</si>
  <si>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</si>
  <si>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</si>
  <si>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</si>
  <si>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</si>
  <si>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</si>
  <si>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</si>
  <si>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</si>
  <si>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</si>
  <si>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</si>
  <si>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</si>
  <si>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</si>
  <si>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</si>
  <si>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</si>
  <si>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</si>
  <si>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</si>
  <si>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</si>
  <si>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</si>
  <si>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</si>
  <si>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</si>
  <si>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</si>
  <si>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</si>
  <si>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</si>
  <si>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</si>
  <si>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</si>
  <si>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</si>
  <si>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</si>
  <si>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</si>
  <si>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</si>
  <si>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</si>
  <si>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</si>
  <si>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</si>
  <si>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</si>
  <si>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</si>
  <si>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</si>
  <si>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</si>
  <si>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</si>
  <si>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-86-</t>
  </si>
  <si>
    <t>-87-</t>
  </si>
  <si>
    <t>-88-</t>
  </si>
  <si>
    <t>-89-</t>
  </si>
  <si>
    <t>-90-</t>
  </si>
  <si>
    <t>23-47</t>
  </si>
  <si>
    <t>48-53</t>
  </si>
  <si>
    <t>54-59</t>
  </si>
  <si>
    <t>63-64</t>
  </si>
  <si>
    <t>67-68</t>
  </si>
  <si>
    <t>69-70</t>
  </si>
  <si>
    <t>71-72</t>
  </si>
  <si>
    <t>73-74</t>
  </si>
  <si>
    <t>75-76</t>
  </si>
  <si>
    <t>77-78</t>
  </si>
  <si>
    <t>65-66</t>
  </si>
  <si>
    <t>86-88</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</si>
  <si>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</si>
  <si>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</si>
  <si>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</si>
  <si>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</si>
  <si>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</si>
  <si>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</si>
  <si>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</si>
  <si>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</si>
  <si>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</si>
  <si>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</si>
  <si>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</si>
  <si>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</si>
  <si>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</si>
  <si>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</si>
  <si>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</si>
  <si>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</si>
  <si>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</si>
  <si>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</si>
  <si>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</si>
  <si>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</si>
  <si>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</si>
  <si>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</si>
  <si>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</si>
  <si>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</si>
  <si>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</si>
  <si>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</si>
  <si>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</si>
  <si>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</si>
  <si>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</si>
  <si>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</si>
  <si>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</si>
  <si>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</si>
  <si>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</si>
  <si>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</si>
  <si>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</si>
  <si>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</si>
  <si>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</si>
  <si>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</si>
  <si>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</si>
  <si>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</si>
  <si>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</si>
  <si>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</si>
  <si>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</si>
  <si>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</si>
  <si>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</si>
  <si>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</si>
  <si>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</si>
  <si>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Summary of Significant Accounting Policies</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</si>
  <si>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</si>
  <si>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</si>
  <si>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</si>
  <si>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</si>
  <si>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</si>
  <si>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</si>
  <si>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</si>
  <si>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</si>
  <si>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</si>
  <si>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</si>
  <si>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</si>
  <si>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</si>
  <si>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</si>
  <si>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</si>
  <si>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</si>
  <si>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</si>
  <si>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</si>
  <si>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</si>
  <si>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</si>
  <si>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</si>
  <si>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</si>
  <si>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</si>
  <si>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</si>
  <si>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</si>
  <si>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</si>
  <si>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</si>
  <si>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</si>
  <si>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</si>
  <si>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</si>
  <si>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</si>
  <si>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</si>
  <si>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</si>
  <si>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</si>
  <si>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</si>
  <si>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</si>
  <si>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</si>
  <si>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</si>
  <si>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</si>
  <si>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</si>
  <si>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</si>
  <si>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</si>
  <si>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</si>
  <si>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</si>
  <si>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</si>
  <si>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</si>
  <si>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</si>
  <si>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</si>
  <si>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</si>
  <si>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</si>
  <si>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</si>
  <si>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</si>
  <si>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</si>
  <si>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</si>
  <si>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</si>
  <si>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</si>
  <si>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</si>
  <si>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</si>
  <si>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</si>
  <si>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</si>
  <si>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</si>
  <si>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</si>
  <si>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</si>
  <si>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</si>
  <si>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</si>
  <si>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</si>
  <si>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</si>
  <si>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</si>
  <si>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</si>
  <si>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</si>
  <si>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</si>
  <si>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</si>
  <si>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</si>
  <si>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</si>
  <si>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</si>
  <si>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</si>
  <si>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</si>
  <si>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</si>
  <si>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</si>
  <si>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</si>
  <si>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</si>
  <si>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</si>
  <si>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</si>
  <si>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</si>
  <si>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</si>
  <si>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</si>
  <si>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</si>
  <si>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</si>
  <si>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</si>
  <si>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</si>
  <si>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</si>
  <si>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</si>
  <si>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</si>
  <si>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</si>
  <si>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</si>
  <si>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</si>
  <si>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</si>
  <si>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</si>
  <si>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</si>
  <si>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</si>
  <si>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</si>
  <si>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</si>
  <si>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</si>
  <si>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</si>
  <si>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</si>
  <si>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</si>
  <si>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</si>
  <si>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</si>
  <si>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</si>
  <si>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</si>
  <si>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</si>
  <si>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t>REVISED 7-2017 VERSION 17.1</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</si>
  <si>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</si>
  <si>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</si>
  <si>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</si>
  <si>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</si>
  <si>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</si>
  <si>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</si>
  <si>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</si>
  <si>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</si>
  <si>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</si>
  <si>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</si>
  <si>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</si>
  <si>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</si>
  <si>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t xml:space="preserve">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</si>
  <si>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</si>
  <si>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</si>
  <si>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</si>
  <si>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</si>
  <si>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</si>
  <si>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</si>
  <si>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</si>
  <si>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</si>
  <si>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</si>
  <si>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</si>
  <si>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</si>
  <si>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</si>
  <si>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</si>
  <si>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</si>
  <si>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</si>
  <si>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</si>
  <si>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</si>
  <si>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</si>
  <si>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</si>
  <si>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</si>
  <si>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</si>
  <si>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</si>
  <si>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</si>
  <si>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</si>
  <si>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</si>
  <si>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</si>
  <si>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</si>
  <si>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</si>
  <si>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</si>
  <si>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</si>
  <si>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</si>
  <si>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</si>
  <si>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</si>
  <si>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</si>
  <si>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</si>
  <si>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</si>
  <si>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</si>
  <si>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</si>
  <si>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</si>
  <si>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</si>
  <si>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</si>
  <si>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</si>
  <si>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</si>
  <si>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</si>
  <si>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</si>
  <si>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</si>
  <si>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</si>
  <si>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</si>
  <si>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</si>
  <si>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</si>
  <si>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</si>
  <si>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</si>
  <si>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</si>
  <si>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</si>
  <si>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</si>
  <si>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</si>
  <si>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</si>
  <si>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</si>
  <si>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</si>
  <si>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</si>
  <si>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</si>
  <si>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</si>
  <si>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</si>
  <si>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</si>
  <si>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</si>
  <si>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</si>
  <si>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</si>
  <si>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</si>
  <si>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</si>
  <si>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</si>
  <si>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</si>
  <si>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</si>
  <si>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</si>
  <si>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</si>
  <si>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assure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</si>
  <si>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</si>
  <si>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</si>
  <si>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</si>
  <si>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</si>
  <si>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</si>
  <si>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</si>
  <si>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</si>
  <si>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</si>
  <si>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</si>
  <si>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</si>
  <si>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</si>
  <si>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</si>
  <si>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</si>
  <si>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</si>
  <si>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</si>
  <si>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</si>
  <si>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</si>
  <si>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</si>
  <si>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</si>
  <si>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</si>
  <si>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</si>
  <si>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</si>
  <si>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</si>
  <si>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</si>
  <si>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</si>
  <si>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</si>
  <si>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</si>
  <si>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</si>
  <si>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</si>
  <si>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</si>
  <si>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</si>
  <si>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</si>
  <si>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</si>
  <si>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</si>
  <si>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</si>
  <si>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</si>
  <si>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</si>
  <si>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</si>
  <si>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</si>
  <si>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</si>
  <si>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</si>
  <si>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</si>
  <si>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</si>
  <si>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</si>
  <si>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</si>
  <si>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</si>
  <si>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</si>
  <si>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</si>
  <si>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</si>
  <si>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</si>
  <si>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</si>
  <si>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</si>
  <si>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</si>
  <si>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</si>
  <si>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</si>
  <si>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</si>
  <si>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</si>
  <si>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</si>
  <si>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</si>
  <si>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</si>
  <si>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</si>
  <si>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</si>
  <si>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</si>
  <si>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</si>
  <si>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</si>
  <si>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</si>
  <si>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</si>
  <si>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</si>
  <si>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</si>
  <si>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</si>
  <si>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</si>
  <si>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</si>
  <si>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</si>
  <si>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</si>
  <si>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</si>
  <si>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</si>
  <si>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</si>
  <si>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</si>
  <si>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</si>
  <si>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</si>
  <si>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</si>
  <si>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</si>
  <si>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</si>
  <si>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</si>
  <si>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</si>
  <si>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</si>
  <si>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</si>
  <si>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</si>
  <si>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</si>
  <si>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</si>
  <si>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</si>
  <si>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</si>
  <si>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</si>
  <si>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</si>
  <si>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</si>
  <si>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</si>
  <si>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</si>
  <si>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</si>
  <si>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</si>
  <si>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</si>
  <si>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</si>
  <si>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</si>
  <si>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</si>
  <si>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</si>
  <si>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</si>
  <si>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</si>
  <si>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</si>
  <si>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</si>
  <si>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</si>
  <si>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</si>
  <si>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</si>
  <si>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</si>
  <si>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</si>
  <si>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</si>
  <si>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</si>
  <si>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</si>
  <si>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</si>
  <si>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</si>
  <si>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</si>
  <si>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</si>
  <si>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</si>
  <si>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</si>
  <si>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</si>
  <si>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</si>
  <si>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</si>
  <si>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 xml:space="preserve">    Schedule of Cash Receipts and Disbursements - All Funds …………………………………</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</si>
  <si>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</si>
  <si>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</si>
  <si>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</si>
  <si>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</si>
  <si>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</si>
  <si>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</si>
  <si>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</si>
  <si>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</si>
  <si>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</si>
  <si>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</si>
  <si>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</si>
  <si>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</si>
  <si>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</si>
  <si>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</si>
  <si>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</si>
  <si>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</si>
  <si>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</si>
  <si>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</si>
  <si>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</si>
  <si>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</si>
  <si>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________Major Fund - ________________________________________________________________________________________</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</si>
  <si>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</si>
  <si>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</si>
  <si>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</si>
  <si>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</si>
  <si>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</si>
  <si>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</si>
  <si>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</si>
  <si>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</si>
  <si>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</si>
  <si>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</si>
  <si>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</si>
  <si>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</si>
  <si>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</si>
  <si>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</si>
  <si>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</si>
  <si>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</si>
  <si>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</si>
  <si>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</si>
  <si>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</si>
  <si>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</si>
  <si>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</si>
  <si>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</si>
  <si>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</si>
  <si>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</si>
  <si>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</si>
  <si>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</si>
  <si>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</si>
  <si>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</si>
  <si>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</si>
  <si>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</si>
  <si>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</si>
  <si>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</si>
  <si>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</si>
  <si>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</si>
  <si>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</si>
  <si>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</si>
  <si>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</si>
  <si>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</si>
  <si>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</si>
  <si>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</si>
  <si>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</si>
  <si>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</si>
  <si>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</si>
  <si>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</si>
  <si>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</si>
  <si>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</si>
  <si>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</si>
  <si>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</si>
  <si>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</si>
  <si>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</si>
  <si>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</si>
  <si>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</si>
  <si>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</si>
  <si>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</si>
  <si>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</si>
  <si>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</si>
  <si>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</si>
  <si>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</si>
  <si>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</si>
  <si>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</si>
  <si>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</si>
  <si>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</si>
  <si>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</si>
  <si>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Fund Number</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</si>
  <si>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</si>
  <si>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</si>
  <si>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</si>
  <si>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</si>
  <si>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</si>
  <si>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</si>
  <si>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</si>
  <si>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</si>
  <si>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</si>
  <si>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</si>
  <si>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</si>
  <si>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</si>
  <si>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</si>
  <si>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</si>
  <si>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</si>
  <si>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</si>
  <si>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</si>
  <si>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</si>
  <si>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</si>
  <si>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</si>
  <si>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</si>
  <si>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</si>
  <si>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</si>
  <si>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</si>
  <si>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</si>
  <si>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</si>
  <si>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</si>
  <si>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</si>
  <si>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</si>
  <si>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</si>
  <si>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</si>
  <si>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</si>
  <si>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</si>
  <si>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</si>
  <si>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</si>
  <si>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</si>
  <si>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</si>
  <si>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</si>
  <si>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</si>
  <si>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</si>
  <si>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</si>
  <si>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</si>
  <si>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</si>
  <si>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</si>
  <si>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</si>
  <si>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</si>
  <si>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</si>
  <si>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</si>
  <si>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</si>
  <si>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</si>
  <si>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</si>
  <si>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</si>
  <si>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</si>
  <si>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</si>
  <si>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</si>
  <si>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</si>
  <si>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</si>
  <si>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</si>
  <si>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</si>
  <si>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</si>
  <si>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</si>
  <si>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</si>
  <si>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</si>
  <si>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</si>
  <si>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</si>
  <si>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</si>
  <si>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</si>
  <si>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</si>
  <si>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</si>
  <si>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</si>
  <si>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</si>
  <si>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</si>
  <si>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</si>
  <si>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</si>
  <si>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</si>
  <si>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</si>
  <si>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</si>
  <si>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</si>
  <si>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</si>
  <si>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</si>
  <si>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</si>
  <si>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</si>
  <si>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</si>
  <si>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</si>
  <si>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</si>
  <si>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</si>
  <si>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</si>
  <si>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$750,000,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</si>
  <si>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r>
      <rPr>
        <b/>
        <sz val="11"/>
        <color rgb="FFFF0000"/>
        <rFont val="Calibri"/>
        <family val="2"/>
        <scheme val="minor"/>
      </rPr>
      <t>If total revenues are equal to or less than $750,000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$750,000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</si>
  <si>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$750,000</t>
    </r>
    <r>
      <rPr>
        <b/>
        <sz val="12"/>
        <color theme="1"/>
        <rFont val="Calibri"/>
        <family val="2"/>
        <scheme val="minor"/>
      </rPr>
      <t>, you are required to have an audit for the fiscal year.</t>
    </r>
  </si>
  <si>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</si>
  <si>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</si>
  <si>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</si>
  <si>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</si>
  <si>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</si>
  <si>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</si>
  <si>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</si>
  <si>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</si>
  <si>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</si>
  <si>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</si>
  <si>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</si>
  <si>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</si>
  <si>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</si>
  <si>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</si>
  <si>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</si>
  <si>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</si>
  <si>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</si>
  <si>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</si>
  <si>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</si>
  <si>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</si>
  <si>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CUSTODIAL  FUNDS  (list)</t>
  </si>
  <si>
    <t>CUSTODIAL  - CITIES AND TOWNS (list)</t>
  </si>
  <si>
    <t>CUSTODIAL - OTHER</t>
  </si>
  <si>
    <t>TOTAL TRUST AND CUSTODIAL FUNDS</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</si>
  <si>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</si>
  <si>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</si>
  <si>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</si>
  <si>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</si>
  <si>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</si>
  <si>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</si>
  <si>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</si>
  <si>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</si>
  <si>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</si>
  <si>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</si>
  <si>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</si>
  <si>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</si>
  <si>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</si>
  <si>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</si>
  <si>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</si>
  <si>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</si>
  <si>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</si>
  <si>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</si>
  <si>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</si>
  <si>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</si>
  <si>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</si>
  <si>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</si>
  <si>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</si>
  <si>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</si>
  <si>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</si>
  <si>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</si>
  <si>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</si>
  <si>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</si>
  <si>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</si>
  <si>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</si>
  <si>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</si>
  <si>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</si>
  <si>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</si>
  <si>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</si>
  <si>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</si>
  <si>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</si>
  <si>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</si>
  <si>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</si>
  <si>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</si>
  <si>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</si>
  <si>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</si>
  <si>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</si>
  <si>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</si>
  <si>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</si>
  <si>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</si>
  <si>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</si>
  <si>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</si>
  <si>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</si>
  <si>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</si>
  <si>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</si>
  <si>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</si>
  <si>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</si>
  <si>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</si>
  <si>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</si>
  <si>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</si>
  <si>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</si>
  <si>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</si>
  <si>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</si>
  <si>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</si>
  <si>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</si>
  <si>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</si>
  <si>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</si>
  <si>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</si>
  <si>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</si>
  <si>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</si>
  <si>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</si>
  <si>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</si>
  <si>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</si>
  <si>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</si>
  <si>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</si>
  <si>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</si>
  <si>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</si>
  <si>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</si>
  <si>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</si>
  <si>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</si>
  <si>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</si>
  <si>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</si>
  <si>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</si>
  <si>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</si>
  <si>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</si>
  <si>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</si>
  <si>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</si>
  <si>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</si>
  <si>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</si>
  <si>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</si>
  <si>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</si>
  <si>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</si>
  <si>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</si>
  <si>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</si>
  <si>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</si>
  <si>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</si>
  <si>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</si>
  <si>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</si>
  <si>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</si>
  <si>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</si>
  <si>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</si>
  <si>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</si>
  <si>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</si>
  <si>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</si>
  <si>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</si>
  <si>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</si>
  <si>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</si>
  <si>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</si>
  <si>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</si>
  <si>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</si>
  <si>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</si>
  <si>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</si>
  <si>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</si>
  <si>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</si>
  <si>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</si>
  <si>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</si>
  <si>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</si>
  <si>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</si>
  <si>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</si>
  <si>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</si>
  <si>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</si>
  <si>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</si>
  <si>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</si>
  <si>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</si>
  <si>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</si>
  <si>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</si>
  <si>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</si>
  <si>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</si>
  <si>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</si>
  <si>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The government-wide financial statements (i.e., the statement of net position and the statement of changes in net position) report information on all of the nonfiduciary activities of the primary government and its component units.  For the most part, the effect of interfund activity has been removed from these statements.  Governmental activities, which normally are supported by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</si>
  <si>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 the direct expenses of a given function or segment are offset by program revenues.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properly included among program revenues are reported instead as a general revenues. </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</si>
  <si>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</si>
  <si>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The government-wide financial statements are reported using the economic resources measurement focus and the accrual basis of accounting, as are the proprietary fund and fiduciary fund financial statements.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</si>
  <si>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 are reported using the current financial resources measurement focus and the modified accrual basis of accounting.  Revenues are recognized as soon as they are both measurable and available.  Revenues are considered to be available when they are collectible within the current period or soon enough thereafter to pay liabilities of the current period.  For this purpose, the government considers revenues to be available if they are collected within 60 days of the end of the current fiscal period.  Expenditures generally are recorded when a liability is incurred, as under accrual accounting.  However, debt service expenditures, as well as expenditures related to compensated absences and claims and judgments, are recorded only when payment is due.</t>
  </si>
  <si>
    <t>Property taxes, licenses and interest associated with the current fiscal period are all considered to be susceptible to accrual 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</si>
  <si>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</si>
  <si>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General Fund - This is the government's primary operating fund.  It accounts for all financial resources of the general government, except those required to be accounted for in another fund.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</si>
  <si>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</si>
  <si>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</si>
  <si>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Internal Service Funds - These funds account for services provided by the government to its various departments or agencies or to other governments, on a cost recovery basis.</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</si>
  <si>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</si>
  <si>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</si>
  <si>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</si>
  <si>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</si>
  <si>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</si>
  <si>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</si>
  <si>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</si>
  <si>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</si>
  <si>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</si>
  <si>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</si>
  <si>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</si>
  <si>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</si>
  <si>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Deferred outflow of resources is a financial statement element. A deferred outflow of resources is a consumption of net assets by the government that is applicable to a future reporting period.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</si>
  <si>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Expenditures for unpaid vacation and sick leave benefits are recorded when paid in the governmental funds on the modified accrual basis of accounting and expenses for vacation and sick leave benefits are recorded when accrued in the proprietary funds on the full accrual basis of accounting.</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</si>
  <si>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</si>
  <si>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</si>
  <si>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A deferred inflow of resources is an acquisition of net assets by the government that is applicable to a future reporting period. The government-wide statement of net position, proprietary fund statement of net position, and governmental fund balance sheet report a separate section for deferred inflows of resources.  Deferred inflows or resources may be disclosed on the face of the financial statements, in the notes to the financial statements, or a combination of both.</t>
  </si>
  <si>
    <t>Deferred inflows of resources not disclosed on the face of the financial statements are as follows:</t>
  </si>
  <si>
    <t>Assets, deferred outflows of resources, liabilities, deferred inflows of resources, and fund balance/net position - cont.</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</si>
  <si>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</si>
  <si>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</si>
  <si>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</si>
  <si>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</si>
  <si>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</si>
  <si>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</si>
  <si>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</si>
  <si>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</si>
  <si>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</si>
  <si>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</si>
  <si>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</si>
  <si>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</si>
  <si>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</si>
  <si>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</si>
  <si>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</si>
  <si>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</si>
  <si>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</si>
  <si>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</si>
  <si>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</si>
  <si>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</si>
  <si>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</si>
  <si>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</si>
  <si>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</si>
  <si>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</si>
  <si>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</si>
  <si>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</si>
  <si>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</si>
  <si>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</si>
  <si>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</si>
  <si>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</si>
  <si>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</si>
  <si>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</si>
  <si>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</si>
  <si>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</si>
  <si>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</si>
  <si>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</si>
  <si>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</si>
  <si>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</si>
  <si>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</si>
  <si>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</si>
  <si>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</si>
  <si>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</si>
  <si>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</si>
  <si>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</si>
  <si>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</si>
  <si>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</si>
  <si>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</si>
  <si>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</si>
  <si>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</si>
  <si>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</si>
  <si>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</si>
  <si>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</si>
  <si>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</si>
  <si>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</si>
  <si>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</si>
  <si>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</si>
  <si>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</si>
  <si>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</si>
  <si>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</si>
  <si>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</si>
  <si>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</si>
  <si>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</si>
  <si>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</si>
  <si>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</si>
  <si>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</si>
  <si>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</si>
  <si>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</si>
  <si>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</si>
  <si>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</si>
  <si>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</si>
  <si>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</si>
  <si>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</si>
  <si>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</si>
  <si>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</si>
  <si>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</si>
  <si>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</si>
  <si>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</si>
  <si>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</si>
  <si>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</si>
  <si>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</si>
  <si>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</si>
  <si>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</si>
  <si>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1.  A </t>
    </r>
    <r>
      <rPr>
        <b/>
        <u/>
        <sz val="11"/>
        <rFont val="Arial"/>
        <family val="2"/>
      </rPr>
      <t>PDF Version</t>
    </r>
    <r>
      <rPr>
        <b/>
        <sz val="10"/>
        <rFont val="Arial"/>
        <family val="2"/>
      </rPr>
      <t xml:space="preserve"> </t>
    </r>
    <r>
      <rPr>
        <sz val="10"/>
        <rFont val="Arial"/>
        <family val="2"/>
      </rPr>
      <t>of this report should be submitted.  Within the excel program use the save as .pdf option.</t>
    </r>
  </si>
  <si>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</si>
  <si>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</si>
  <si>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</si>
  <si>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r>
      <rPr>
        <b/>
        <sz val="11"/>
        <rFont val="Arial"/>
        <family val="2"/>
      </rPr>
      <t xml:space="preserve">Please follow all formatting requests when you see a </t>
    </r>
    <r>
      <rPr>
        <b/>
        <sz val="11"/>
        <color rgb="FFFF0000"/>
        <rFont val="Arial"/>
        <family val="2"/>
      </rPr>
      <t>comment triangle</t>
    </r>
    <r>
      <rPr>
        <b/>
        <sz val="11"/>
        <rFont val="Arial"/>
        <family val="2"/>
      </rPr>
      <t>* to ensure information will transfer into the searchable database created by the DLL files.</t>
    </r>
    <r>
      <rPr>
        <sz val="10"/>
        <rFont val="Arial"/>
        <family val="2"/>
      </rPr>
      <t xml:space="preserve"> </t>
    </r>
  </si>
  <si>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</si>
  <si>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</si>
  <si>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</si>
  <si>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</si>
  <si>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</si>
  <si>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</si>
  <si>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</si>
  <si>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</si>
  <si>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 xml:space="preserve">Page 14:  </t>
    </r>
    <r>
      <rPr>
        <sz val="10"/>
        <rFont val="Arial"/>
        <family val="2"/>
      </rPr>
      <t>Line 3 - enter the date of the statement (Fiscal Year Ended June 30, 20XX).  By doing this</t>
    </r>
    <r>
      <rPr>
        <b/>
        <sz val="10"/>
        <rFont val="Arial"/>
        <family val="2"/>
      </rPr>
      <t xml:space="preserve"> </t>
    </r>
    <r>
      <rPr>
        <sz val="10"/>
        <rFont val="Arial"/>
        <family val="2"/>
      </rPr>
      <t>operating statements within the report will have the date entered automatically.  Input the beginning and ending dates in cells C58, C60 (beginning) and C61 (ending).</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</si>
  <si>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</si>
  <si>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</si>
  <si>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</si>
  <si>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</si>
  <si>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Determine your major funds by downloading from the DOA/LGSB website and completing the major fund calculator.  To complete the major fund calculator you will need a trial balance and a revenue and expenditure report by fund.  Enter the assets + deferred outflows and liabilities + deferred inflows from the trial balance.  Enter revenues and expenditures.  If a fund qualifies as a major fund, YES will appear in Column O on the right hand side of the spreadsheet.  The General Fund is always a major fund.</t>
  </si>
  <si>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</si>
  <si>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</si>
  <si>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</si>
  <si>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</si>
  <si>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</si>
  <si>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</si>
  <si>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</si>
  <si>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</si>
  <si>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</si>
  <si>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</si>
  <si>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</si>
  <si>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</si>
  <si>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</si>
  <si>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</si>
  <si>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</si>
  <si>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</si>
  <si>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</si>
  <si>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</si>
  <si>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</si>
  <si>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</si>
  <si>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</si>
  <si>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</si>
  <si>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</si>
  <si>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</si>
  <si>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</si>
  <si>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</si>
  <si>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</si>
  <si>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</si>
  <si>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</si>
  <si>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</si>
  <si>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</si>
  <si>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</si>
  <si>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</si>
  <si>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</si>
  <si>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</si>
  <si>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</si>
  <si>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</si>
  <si>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</si>
  <si>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</si>
  <si>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</si>
  <si>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</si>
  <si>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</si>
  <si>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</si>
  <si>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</si>
  <si>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</si>
  <si>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</si>
  <si>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</si>
  <si>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</si>
  <si>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</si>
  <si>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</si>
  <si>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</si>
  <si>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</si>
  <si>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</si>
  <si>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</si>
  <si>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</si>
  <si>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</si>
  <si>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</si>
  <si>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</si>
  <si>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</si>
  <si>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</si>
  <si>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</si>
  <si>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</si>
  <si>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</si>
  <si>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</si>
  <si>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</si>
  <si>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</si>
  <si>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</si>
  <si>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</si>
  <si>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</si>
  <si>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</si>
  <si>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</si>
  <si>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</si>
  <si>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</si>
  <si>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</si>
  <si>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</si>
  <si>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</si>
  <si>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</si>
  <si>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</si>
  <si>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</si>
  <si>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</si>
  <si>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The Filing Fee Form is self-calculating if using this template.  Note any change in contact information.</t>
  </si>
  <si>
    <t>BALANCE CHECK PAGE</t>
  </si>
  <si>
    <t>A Balance Check form is at the end of the workbook and is added for your convenience.  Review the form and if any of the amounts do not balance, research and correct prior to submission of report.</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</si>
  <si>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</si>
  <si>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</si>
  <si>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</si>
  <si>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</si>
  <si>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r>
      <rPr>
        <b/>
        <sz val="10"/>
        <rFont val="Arial"/>
        <family val="2"/>
      </rPr>
      <t>To hide a column</t>
    </r>
    <r>
      <rPr>
        <sz val="10"/>
        <rFont val="Arial"/>
        <family val="2"/>
      </rPr>
      <t xml:space="preserve"> - right click on the column, it will become highlighted and a drop-down box will appear with options.  Left click on "hide".  To unhide a column, use the same steps except click on "unhide".</t>
    </r>
  </si>
  <si>
    <r>
      <rPr>
        <b/>
        <sz val="10"/>
        <rFont val="Arial"/>
        <family val="2"/>
      </rPr>
      <t xml:space="preserve">To hide worksheet tabs </t>
    </r>
    <r>
      <rPr>
        <sz val="10"/>
        <rFont val="Arial"/>
        <family val="2"/>
      </rPr>
      <t>you aren't using - right click on the tab name at the bottom of the worksheet and a drop-down box will appear.  Left click on "hide".  DO NOT DELETE THE SHEET!</t>
    </r>
  </si>
  <si>
    <t>Do the beginning balances equal your prior year audit ending balances or prior year annual financial report ending balances if not audited?</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</si>
  <si>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</si>
  <si>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</si>
  <si>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</si>
  <si>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</si>
  <si>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The reconciliation of governmental funds to the government-wide statement of net position and the reconciliation of the statement of revenues, expenditures and changes in fund balance to the government-wide statement of activities should be included.</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</si>
  <si>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</si>
  <si>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</si>
  <si>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</si>
  <si>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</si>
  <si>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</si>
  <si>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r>
      <t xml:space="preserve">A </t>
    </r>
    <r>
      <rPr>
        <b/>
        <sz val="10"/>
        <rFont val="Arial"/>
        <family val="2"/>
      </rPr>
      <t>cash reconciliation</t>
    </r>
    <r>
      <rPr>
        <sz val="10"/>
        <rFont val="Arial"/>
        <family val="2"/>
      </rPr>
      <t xml:space="preserve"> report by cash, cash equivalents and investments that reconciles to the cash as reported within the annual financial report.  If the cash is not reconciled that should be disclosed on the cash reconciliation page and included in the report.</t>
    </r>
  </si>
  <si>
    <r>
      <t xml:space="preserve">The </t>
    </r>
    <r>
      <rPr>
        <b/>
        <sz val="10"/>
        <rFont val="Arial"/>
        <family val="2"/>
      </rPr>
      <t>cash receipts and disbursements page</t>
    </r>
    <r>
      <rPr>
        <sz val="10"/>
        <rFont val="Arial"/>
        <family val="2"/>
      </rPr>
      <t xml:space="preserve"> (86-88) is a mandatory page. </t>
    </r>
  </si>
  <si>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</si>
  <si>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Fiduciary Funds - Used to account for assets held by the City in a trustee capacity or as an agent for individuals, private organizations, other governments, and/or other funds.  These may include trust or custodial funds.</t>
  </si>
  <si>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</si>
  <si>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</si>
  <si>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</si>
  <si>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</si>
  <si>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</si>
  <si>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Assets, deferred outflows of resources, liabilities, deferred outflows of resources, and fund balance/net position</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</si>
  <si>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</si>
  <si>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</si>
  <si>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</si>
  <si>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</si>
  <si>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</si>
  <si>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</si>
  <si>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</si>
  <si>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</si>
  <si>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</si>
  <si>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Assets, deferred outflows of resources, liabilities, deferred outflows of resources, and fund balance/net position -cont.</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</si>
  <si>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</si>
  <si>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</si>
  <si>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</si>
  <si>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</si>
  <si>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</si>
  <si>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</si>
  <si>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</si>
  <si>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</si>
  <si>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</si>
  <si>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</si>
  <si>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</si>
  <si>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</si>
  <si>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</si>
  <si>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</si>
  <si>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</si>
  <si>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</si>
  <si>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</si>
  <si>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</si>
  <si>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</si>
  <si>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</si>
  <si>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</si>
  <si>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</si>
  <si>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</si>
  <si>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</si>
  <si>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</si>
  <si>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</si>
  <si>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Custodial - State (all)</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</si>
  <si>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</si>
  <si>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</si>
  <si>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</si>
  <si>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</si>
  <si>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</si>
  <si>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</si>
  <si>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</si>
  <si>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</si>
  <si>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</si>
  <si>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</si>
  <si>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</si>
  <si>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</si>
  <si>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</si>
  <si>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</si>
  <si>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</si>
  <si>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</si>
  <si>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</si>
  <si>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</si>
  <si>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</si>
  <si>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</si>
  <si>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</si>
  <si>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</si>
  <si>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</si>
  <si>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</si>
  <si>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</si>
  <si>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</si>
  <si>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</si>
  <si>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</si>
  <si>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</si>
  <si>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</si>
  <si>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</si>
  <si>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</si>
  <si>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</si>
  <si>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</si>
  <si>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</si>
  <si>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</si>
  <si>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</si>
  <si>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</si>
  <si>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</si>
  <si>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</si>
  <si>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</si>
  <si>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</si>
  <si>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</si>
  <si>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</si>
  <si>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</si>
  <si>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</si>
  <si>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</si>
  <si>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</si>
  <si>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</si>
  <si>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</si>
  <si>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</si>
  <si>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</si>
  <si>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</si>
  <si>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</si>
  <si>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</si>
  <si>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</si>
  <si>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</si>
  <si>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</si>
  <si>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</si>
  <si>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</si>
  <si>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</si>
  <si>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</si>
  <si>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</si>
  <si>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</si>
  <si>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</si>
  <si>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</si>
  <si>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</si>
  <si>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</si>
  <si>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</si>
  <si>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</si>
  <si>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</si>
  <si>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</si>
  <si>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</si>
  <si>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</si>
  <si>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</si>
  <si>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</si>
  <si>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</si>
  <si>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</si>
  <si>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</si>
  <si>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</si>
  <si>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</si>
  <si>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</si>
  <si>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</si>
  <si>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</si>
  <si>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</si>
  <si>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</si>
  <si>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</si>
  <si>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</si>
  <si>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</si>
  <si>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</si>
  <si>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</si>
  <si>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</si>
  <si>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</si>
  <si>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</si>
  <si>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</si>
  <si>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</si>
  <si>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</si>
  <si>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</si>
  <si>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</si>
  <si>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</si>
  <si>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</si>
  <si>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</si>
  <si>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</si>
  <si>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</si>
  <si>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</si>
  <si>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</si>
  <si>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</si>
  <si>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</si>
  <si>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</si>
  <si>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</si>
  <si>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</si>
  <si>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</si>
  <si>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</si>
  <si>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</si>
  <si>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</si>
  <si>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</si>
  <si>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</si>
  <si>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</si>
  <si>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</si>
  <si>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</si>
  <si>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</si>
  <si>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</si>
  <si>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</si>
  <si>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</si>
  <si>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</si>
  <si>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</si>
  <si>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</si>
  <si>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</si>
  <si>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</si>
  <si>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</si>
  <si>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</si>
  <si>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</si>
  <si>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</si>
  <si>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</si>
  <si>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</si>
  <si>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</si>
  <si>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</si>
  <si>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</si>
  <si>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</si>
  <si>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</si>
  <si>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</si>
  <si>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</si>
  <si>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</si>
  <si>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</si>
  <si>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</si>
  <si>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</si>
  <si>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</si>
  <si>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</si>
  <si>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</si>
  <si>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</si>
  <si>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</si>
  <si>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</si>
  <si>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</si>
  <si>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</si>
  <si>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</si>
  <si>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7. Deferred inflows of Resources</t>
  </si>
  <si>
    <t>8.  Compensated absences</t>
  </si>
  <si>
    <t>9.  Long-term obligations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</si>
  <si>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</si>
  <si>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</si>
  <si>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</si>
  <si>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</si>
  <si>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</si>
  <si>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</si>
  <si>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</si>
  <si>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GASB Statement No. 87 - The objective of this statement is to better meet the information needs of financial statement users by improving  accounting and financial reporting for leases; enhancing the comparability of financial statements between governments; and also enhancing the relevance, reliability, and consistency of information about the leasing activities of governments.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</si>
  <si>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</si>
  <si>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</si>
  <si>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</si>
  <si>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</si>
  <si>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</si>
  <si>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</si>
  <si>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</si>
  <si>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</si>
  <si>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</si>
  <si>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</si>
  <si>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</si>
  <si>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</si>
  <si>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</si>
  <si>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</si>
  <si>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</si>
  <si>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</si>
  <si>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</si>
  <si>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</si>
  <si>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</si>
  <si>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</si>
  <si>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</si>
  <si>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</si>
  <si>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</si>
  <si>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</si>
  <si>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</si>
  <si>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</si>
  <si>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</si>
  <si>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</si>
  <si>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</si>
  <si>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</si>
  <si>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</si>
  <si>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</si>
  <si>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</si>
  <si>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</si>
  <si>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</si>
  <si>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</si>
  <si>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</si>
  <si>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</si>
  <si>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</si>
  <si>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</si>
  <si>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</si>
  <si>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</si>
  <si>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Total net position - July 1, 2022 as previously reported</t>
  </si>
  <si>
    <t>Total net position - July 1, 2022 as restated</t>
  </si>
  <si>
    <t>Total net position - June 30, 2023</t>
  </si>
  <si>
    <t>Fund balances - July 1, 2022 as previously reported</t>
  </si>
  <si>
    <t>Fund balances - July 1, 2022 as restated</t>
  </si>
  <si>
    <t>Fund balances - June 30, 2023</t>
  </si>
  <si>
    <t>Cash and cash equivalents - July 1, 2022</t>
  </si>
  <si>
    <t>Cash and cash equivalents - June 30, 2023</t>
  </si>
  <si>
    <t>GASB Statement No. 96 establishes the accounting and financial reporting standards for Subscription-Based-Information Technology Arrangements (SBITAs). A SBITAs establishes the right-to-use an intangible asset and corresponding subscription liability.</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</si>
  <si>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</si>
  <si>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</si>
  <si>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</si>
  <si>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</si>
  <si>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</si>
  <si>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</si>
  <si>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</si>
  <si>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</si>
  <si>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</si>
  <si>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</si>
  <si>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</si>
  <si>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</si>
  <si>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</si>
  <si>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</si>
  <si>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</si>
  <si>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</si>
  <si>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</si>
  <si>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</si>
  <si>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</si>
  <si>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</si>
  <si>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</si>
  <si>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</si>
  <si>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</si>
  <si>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</si>
  <si>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</si>
  <si>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</si>
  <si>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</si>
  <si>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GASB Statement No. 99 establishes or amends accounting and financial reporting requirements for specific issues related to leases, public-public and public-private partnerships (PPPs), and subscription-based information technology arrangements (SBITAs).</t>
  </si>
  <si>
    <t>Leases/SBITAs payable</t>
  </si>
  <si>
    <t>Cash balance 7/1/2022</t>
  </si>
  <si>
    <t>Cash balance 6/30/2023</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</si>
  <si>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</si>
  <si>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</si>
  <si>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</si>
  <si>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</si>
  <si>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</si>
  <si>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</si>
  <si>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</si>
  <si>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</si>
  <si>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</si>
  <si>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</si>
  <si>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</si>
  <si>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</si>
  <si>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</si>
  <si>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</si>
  <si>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after are described below.</t>
  </si>
  <si>
    <t>D</t>
  </si>
  <si>
    <t>Increases in property taxes</t>
  </si>
  <si>
    <t xml:space="preserve">An increase in property taxes, including an increase authorized under 15-10-420(1), must be disclosed based on homes valued at $100,000, $300,000 and $600,000. </t>
  </si>
  <si>
    <t>Sample disclosure</t>
  </si>
  <si>
    <t>2027-2031</t>
  </si>
  <si>
    <t>GASB Statement 96</t>
  </si>
  <si>
    <t xml:space="preserve">GASB Statement No. 94 establishes the accounting and financial reporting related to Public-Private and Public-Public Partnerships (PPP) and </t>
  </si>
  <si>
    <t xml:space="preserve">availability payment arrangements (APA).  Some PPPs meet the definition of a service concession arrangement (SCA). </t>
  </si>
  <si>
    <t xml:space="preserve">The Statement requires a transferor to recognize a receivable for installment payments and a deferred inflow of resources to account for </t>
  </si>
  <si>
    <t>a PPP in financial statements.  Governmental fund revenue would be recognized in a systematic and rational manner over the PPP term.</t>
  </si>
  <si>
    <t>The types of assets that may be subject to PPP arrangements or APA arrangements include (but are not limited to): Infrastructure, Hospitals, Student services for colleges and universities, Sports facilities, Recreational facilities, Jails/prisons, Wastewater treatment plants, and Museums.</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</si>
  <si>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</si>
  <si>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</si>
  <si>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</si>
  <si>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</si>
  <si>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</si>
  <si>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</si>
  <si>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</si>
  <si>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</si>
  <si>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</si>
  <si>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</si>
  <si>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</si>
  <si>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</si>
  <si>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</si>
  <si>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</si>
  <si>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</si>
  <si>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</si>
  <si>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</si>
  <si>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</si>
  <si>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</si>
  <si>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</si>
  <si>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t>FISCAL YEAR ENDING JUNE 30, 2024</t>
  </si>
  <si>
    <t>Local Government Entity Portal - LGSB Website</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</si>
  <si>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</si>
  <si>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</si>
  <si>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A PDF version of this report should be submitted via the Local Government Service Bureau Portal - see website for instructions (https://sfsd.mt.gov/LGSB/LGSPortal/index)/</t>
  </si>
  <si>
    <t>The report  and filing fee document should be submitted through the LGSB portal in both excel and pdf formats - see the website for instructions.</t>
  </si>
  <si>
    <t>Trial Balance Certification</t>
  </si>
  <si>
    <t>_______________________________________________________________________</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</si>
  <si>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</si>
  <si>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</si>
  <si>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</si>
  <si>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 xml:space="preserve">     be submitted via email to LGSPortalRegistration@mt.gov. </t>
  </si>
  <si>
    <t>STEP 1:  Complete the Governmental Funds Capital Assets (GCAAG) and Statement of Changes in Governmental Funds Long-Term Debt (GLTDAG)</t>
  </si>
  <si>
    <t xml:space="preserve">Detailed Closing Trial Balance and Revenue Certification.  </t>
  </si>
  <si>
    <t xml:space="preserve">A detailed closing Trial Balance is required (with a certification) - an excel version of this file or an approved software version should </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</si>
  <si>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</si>
  <si>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t>Is the filing fee form completed? Remember to mail a copy of the fiing fee form with the payment (if applicable).</t>
  </si>
  <si>
    <t xml:space="preserve">       The certification can be a pdf, or scanned document as long as it is legible. It should also be sent via email to LGSPortalRegistration@mt.gov.</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</si>
  <si>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</si>
  <si>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</si>
  <si>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</si>
  <si>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2.  The </t>
    </r>
    <r>
      <rPr>
        <b/>
        <u/>
        <sz val="12"/>
        <rFont val="Arial"/>
        <family val="2"/>
      </rPr>
      <t>Filing Fee Form</t>
    </r>
    <r>
      <rPr>
        <b/>
        <sz val="10"/>
        <rFont val="Arial"/>
        <family val="2"/>
      </rPr>
      <t xml:space="preserve"> </t>
    </r>
    <r>
      <rPr>
        <sz val="10"/>
        <rFont val="Arial"/>
        <family val="2"/>
      </rPr>
      <t xml:space="preserve">should be included with the submission through the portal </t>
    </r>
    <r>
      <rPr>
        <u/>
        <sz val="10"/>
        <rFont val="Arial"/>
        <family val="2"/>
      </rPr>
      <t xml:space="preserve">and </t>
    </r>
    <r>
      <rPr>
        <sz val="10"/>
        <rFont val="Arial"/>
        <family val="2"/>
      </rPr>
      <t>mailed with the check, if applicable</t>
    </r>
    <r>
      <rPr>
        <b/>
        <sz val="10"/>
        <rFont val="Arial"/>
        <family val="2"/>
      </rPr>
      <t>.</t>
    </r>
  </si>
  <si>
    <r>
      <t xml:space="preserve">3. Effective FY2024 forward: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Submit the certification and trial balance document via email to LGSPortalRegistration@mt.gov.</t>
    </r>
  </si>
  <si>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</si>
  <si>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</si>
  <si>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</si>
  <si>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</si>
  <si>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</si>
  <si>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</si>
  <si>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</si>
  <si>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</si>
  <si>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</si>
  <si>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</si>
  <si>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</si>
  <si>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</si>
  <si>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</si>
  <si>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</si>
  <si>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</si>
  <si>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t>Entity Names &amp; Numbers:</t>
  </si>
  <si>
    <t>From cover page</t>
  </si>
  <si>
    <t>Entity #:</t>
  </si>
  <si>
    <t>County Code #:</t>
  </si>
  <si>
    <t>Entity Names:</t>
  </si>
  <si>
    <t>County #:</t>
  </si>
  <si>
    <t>ANACONDA-DEER LODGE COUNTY</t>
  </si>
  <si>
    <t>011201</t>
  </si>
  <si>
    <t>BEAVERHEAD COUNTY</t>
  </si>
  <si>
    <t>010101</t>
  </si>
  <si>
    <t>BIG HORN COUNTY</t>
  </si>
  <si>
    <t>010201</t>
  </si>
  <si>
    <t>BLAINE COUNTY</t>
  </si>
  <si>
    <t>010301</t>
  </si>
  <si>
    <t>BROADWATER COUNTY</t>
  </si>
  <si>
    <t>010401</t>
  </si>
  <si>
    <t>CARBON COUNTY</t>
  </si>
  <si>
    <t>010501</t>
  </si>
  <si>
    <t>CARTER COUNTY</t>
  </si>
  <si>
    <t>010601</t>
  </si>
  <si>
    <t>CASCADE COUNTY</t>
  </si>
  <si>
    <t>010701</t>
  </si>
  <si>
    <t>CHOUTEAU COUNTY</t>
  </si>
  <si>
    <t>010801</t>
  </si>
  <si>
    <t>014701</t>
  </si>
  <si>
    <t>CITY OF BAKER</t>
  </si>
  <si>
    <t>021301</t>
  </si>
  <si>
    <t>011301</t>
  </si>
  <si>
    <t>Baker</t>
  </si>
  <si>
    <t>CITY OF BELGRADE</t>
  </si>
  <si>
    <t>021601</t>
  </si>
  <si>
    <t>011601</t>
  </si>
  <si>
    <t>Belgrade</t>
  </si>
  <si>
    <t>CITY OF BIG TIMBER</t>
  </si>
  <si>
    <t>024901</t>
  </si>
  <si>
    <t>014901</t>
  </si>
  <si>
    <t>Big Timber</t>
  </si>
  <si>
    <t>CITY OF BILLINGS</t>
  </si>
  <si>
    <t>025601</t>
  </si>
  <si>
    <t>015601</t>
  </si>
  <si>
    <t>Billings</t>
  </si>
  <si>
    <t>CITY OF BOULDER</t>
  </si>
  <si>
    <t>022201</t>
  </si>
  <si>
    <t>012201</t>
  </si>
  <si>
    <t>Boulder</t>
  </si>
  <si>
    <t>CITY OF BOZEMAN</t>
  </si>
  <si>
    <t>021602</t>
  </si>
  <si>
    <t>Bozeman</t>
  </si>
  <si>
    <t>CITY OF CHINOOK</t>
  </si>
  <si>
    <t>020301</t>
  </si>
  <si>
    <t>Chinook</t>
  </si>
  <si>
    <t>CITY OF CHOTEAU</t>
  </si>
  <si>
    <t>025001</t>
  </si>
  <si>
    <t>015001</t>
  </si>
  <si>
    <t>Choteau</t>
  </si>
  <si>
    <t>CITY OF COLSTRIP</t>
  </si>
  <si>
    <t>024402</t>
  </si>
  <si>
    <t>014401</t>
  </si>
  <si>
    <t>Colstrip</t>
  </si>
  <si>
    <t>CITY OF COLUMBIA FALLS</t>
  </si>
  <si>
    <t>021501</t>
  </si>
  <si>
    <t>011501</t>
  </si>
  <si>
    <t>Columbia Falls</t>
  </si>
  <si>
    <t>CITY OF CONRAD</t>
  </si>
  <si>
    <t>023701</t>
  </si>
  <si>
    <t>013701</t>
  </si>
  <si>
    <t>Conrad</t>
  </si>
  <si>
    <t>CITY OF CUT BANK</t>
  </si>
  <si>
    <t>021802</t>
  </si>
  <si>
    <t>011801</t>
  </si>
  <si>
    <t>Cut Bank</t>
  </si>
  <si>
    <t>CITY OF DEER LODGE</t>
  </si>
  <si>
    <t>023901</t>
  </si>
  <si>
    <t>013901</t>
  </si>
  <si>
    <t>Deer Lodge</t>
  </si>
  <si>
    <t>CITY OF DILLON</t>
  </si>
  <si>
    <t>020101</t>
  </si>
  <si>
    <t>Dillon</t>
  </si>
  <si>
    <t>CITY OF EAST HELENA</t>
  </si>
  <si>
    <t>022501</t>
  </si>
  <si>
    <t>012501</t>
  </si>
  <si>
    <t>East Helena</t>
  </si>
  <si>
    <t>CITY OF FORSYTH</t>
  </si>
  <si>
    <t>024401</t>
  </si>
  <si>
    <t>Forsyth</t>
  </si>
  <si>
    <t>CITY OF FORT BENTON</t>
  </si>
  <si>
    <t>020802</t>
  </si>
  <si>
    <t>Fort Benton</t>
  </si>
  <si>
    <t>CITY OF GLASGOW</t>
  </si>
  <si>
    <t>025302</t>
  </si>
  <si>
    <t>015301</t>
  </si>
  <si>
    <t>Glasgow</t>
  </si>
  <si>
    <t>CITY OF GLENDIVE</t>
  </si>
  <si>
    <t>021101</t>
  </si>
  <si>
    <t>011101</t>
  </si>
  <si>
    <t>Glendive</t>
  </si>
  <si>
    <t>CITY OF GREAT FALLS</t>
  </si>
  <si>
    <t>020703</t>
  </si>
  <si>
    <t>Great Falls</t>
  </si>
  <si>
    <t>CITY OF HAMILTON</t>
  </si>
  <si>
    <t>024102</t>
  </si>
  <si>
    <t>014101</t>
  </si>
  <si>
    <t xml:space="preserve"> Hamilton</t>
  </si>
  <si>
    <t>CITY OF HARDIN</t>
  </si>
  <si>
    <t>020201</t>
  </si>
  <si>
    <t>Hardin</t>
  </si>
  <si>
    <t>CITY OF HARLEM</t>
  </si>
  <si>
    <t>020302</t>
  </si>
  <si>
    <t>Harlem</t>
  </si>
  <si>
    <t>CITY OF HARLOWTON</t>
  </si>
  <si>
    <t>025401</t>
  </si>
  <si>
    <t>015401</t>
  </si>
  <si>
    <t xml:space="preserve"> Harlowton</t>
  </si>
  <si>
    <t>CITY OF HAVRE</t>
  </si>
  <si>
    <t>022101</t>
  </si>
  <si>
    <t>012101</t>
  </si>
  <si>
    <t>Havre</t>
  </si>
  <si>
    <t>CITY OF HELENA</t>
  </si>
  <si>
    <t>022502</t>
  </si>
  <si>
    <t>Helena</t>
  </si>
  <si>
    <t>CITY OF KALISPELL</t>
  </si>
  <si>
    <t>021502</t>
  </si>
  <si>
    <t>Kalispell</t>
  </si>
  <si>
    <t>CITY OF LAUREL</t>
  </si>
  <si>
    <t>025603</t>
  </si>
  <si>
    <t>Laurel</t>
  </si>
  <si>
    <t>CITY OF LEWISTOWN</t>
  </si>
  <si>
    <t>021403</t>
  </si>
  <si>
    <t>011401</t>
  </si>
  <si>
    <t>Lewistown</t>
  </si>
  <si>
    <t>CITY OF LIBBY</t>
  </si>
  <si>
    <t>022702</t>
  </si>
  <si>
    <t>012701</t>
  </si>
  <si>
    <t>Libby</t>
  </si>
  <si>
    <t>CITY OF LIVINGSTON</t>
  </si>
  <si>
    <t>023402</t>
  </si>
  <si>
    <t>013401</t>
  </si>
  <si>
    <t>Livingston</t>
  </si>
  <si>
    <t>CITY OF MALTA</t>
  </si>
  <si>
    <t>023602</t>
  </si>
  <si>
    <t>013601</t>
  </si>
  <si>
    <t>Malta</t>
  </si>
  <si>
    <t>CITY OF MILES CITY</t>
  </si>
  <si>
    <t>020902</t>
  </si>
  <si>
    <t>010901</t>
  </si>
  <si>
    <t>Miles City</t>
  </si>
  <si>
    <t>CITY OF MISSOULA</t>
  </si>
  <si>
    <t>023201</t>
  </si>
  <si>
    <t>013201</t>
  </si>
  <si>
    <t>Missoula</t>
  </si>
  <si>
    <t>CITY OF PLENTYWOOD</t>
  </si>
  <si>
    <t>024603</t>
  </si>
  <si>
    <t>014601</t>
  </si>
  <si>
    <t>Plentywood</t>
  </si>
  <si>
    <t>CITY OF POLSON</t>
  </si>
  <si>
    <t>022401</t>
  </si>
  <si>
    <t>012401</t>
  </si>
  <si>
    <t>Polson</t>
  </si>
  <si>
    <t>CITY OF POPLAR</t>
  </si>
  <si>
    <t>024305</t>
  </si>
  <si>
    <t>014301</t>
  </si>
  <si>
    <t>Poplar</t>
  </si>
  <si>
    <t>CITY OF RED LODGE</t>
  </si>
  <si>
    <t>020505</t>
  </si>
  <si>
    <t>Red Lodge</t>
  </si>
  <si>
    <t>CITY OF RONAN</t>
  </si>
  <si>
    <t>022402</t>
  </si>
  <si>
    <t>Ronan</t>
  </si>
  <si>
    <t>CITY OF ROUNDUP</t>
  </si>
  <si>
    <t>023302</t>
  </si>
  <si>
    <t>013301</t>
  </si>
  <si>
    <t>Roundup</t>
  </si>
  <si>
    <t>CITY OF SCOBEY</t>
  </si>
  <si>
    <t>021002</t>
  </si>
  <si>
    <t>011001</t>
  </si>
  <si>
    <t>Scobey</t>
  </si>
  <si>
    <t>CITY OF SHELBY</t>
  </si>
  <si>
    <t>025102</t>
  </si>
  <si>
    <t>015101</t>
  </si>
  <si>
    <t xml:space="preserve"> Shelby</t>
  </si>
  <si>
    <t>CITY OF SIDNEY</t>
  </si>
  <si>
    <t>024202</t>
  </si>
  <si>
    <t>014201</t>
  </si>
  <si>
    <t>Sidney</t>
  </si>
  <si>
    <t>CITY OF THOMPSON FALLS</t>
  </si>
  <si>
    <t>024503</t>
  </si>
  <si>
    <t>014501</t>
  </si>
  <si>
    <t>Thompson Falls</t>
  </si>
  <si>
    <t>CITY OF THREE FORKS</t>
  </si>
  <si>
    <t>021604</t>
  </si>
  <si>
    <t>Three Forks</t>
  </si>
  <si>
    <t>CITY OF TOWNSEND</t>
  </si>
  <si>
    <t>020401</t>
  </si>
  <si>
    <t>Townsend</t>
  </si>
  <si>
    <t>CITY OF TROY</t>
  </si>
  <si>
    <t>022704</t>
  </si>
  <si>
    <t>Troy</t>
  </si>
  <si>
    <t>CITY OF WHITE SULPHUR SPRINGS</t>
  </si>
  <si>
    <t>023001</t>
  </si>
  <si>
    <t>013001</t>
  </si>
  <si>
    <t>White Sulphur Springs</t>
  </si>
  <si>
    <t>CITY OF WHITEFISH</t>
  </si>
  <si>
    <t>021503</t>
  </si>
  <si>
    <t>Whitefish</t>
  </si>
  <si>
    <t>CITY OF WOLF POINT</t>
  </si>
  <si>
    <t>024306</t>
  </si>
  <si>
    <t>Wolf Point</t>
  </si>
  <si>
    <t>CUSTER COUNTY</t>
  </si>
  <si>
    <t>DANIELS COUNTY</t>
  </si>
  <si>
    <t>DAWSON COUNTY</t>
  </si>
  <si>
    <t>FALLON COUNTY</t>
  </si>
  <si>
    <t>FERGUS COUNTY</t>
  </si>
  <si>
    <t>FLATHEAD COUNTY</t>
  </si>
  <si>
    <t>GALLATIN COUNTY</t>
  </si>
  <si>
    <t>GARFIELD COUNTY</t>
  </si>
  <si>
    <t>011701</t>
  </si>
  <si>
    <t>GLACIER COUNTY</t>
  </si>
  <si>
    <t>GOLDEN VALLEY COUNTY</t>
  </si>
  <si>
    <t>011901</t>
  </si>
  <si>
    <t>GRANITE COUNTY</t>
  </si>
  <si>
    <t>012001</t>
  </si>
  <si>
    <t>HILL COUNTY</t>
  </si>
  <si>
    <t>JEFFERSON COUNTY</t>
  </si>
  <si>
    <t>JUDITH BASIN COUNTY</t>
  </si>
  <si>
    <t>012301</t>
  </si>
  <si>
    <t>LAKE COUNTY</t>
  </si>
  <si>
    <t>LEWIS AND CLARK COUNTY</t>
  </si>
  <si>
    <t>LIBERTY COUNTY</t>
  </si>
  <si>
    <t>012601</t>
  </si>
  <si>
    <t>LINCOLN COUNTY</t>
  </si>
  <si>
    <t>MADISON COUNTY</t>
  </si>
  <si>
    <t>012801</t>
  </si>
  <si>
    <t>MCCONE COUNTY</t>
  </si>
  <si>
    <t>012901</t>
  </si>
  <si>
    <t>MEAGHER COUNTY</t>
  </si>
  <si>
    <t>MINERAL COUNTY</t>
  </si>
  <si>
    <t>013101</t>
  </si>
  <si>
    <t>MISSOULA COUNTY</t>
  </si>
  <si>
    <t>MUSSELSHELL COUNTY</t>
  </si>
  <si>
    <t>PARK COUNTY</t>
  </si>
  <si>
    <t>PETROLEUM COUNTY</t>
  </si>
  <si>
    <t>013501</t>
  </si>
  <si>
    <t>PHILLIPS COUNTY</t>
  </si>
  <si>
    <t>PONDERA COUNTY</t>
  </si>
  <si>
    <t>POWDER RIVER COUNTY</t>
  </si>
  <si>
    <t>013801</t>
  </si>
  <si>
    <t>POWELL COUNTY</t>
  </si>
  <si>
    <t>PRAIRIE COUNTY</t>
  </si>
  <si>
    <t>014001</t>
  </si>
  <si>
    <t>RAVALLI COUNTY</t>
  </si>
  <si>
    <t>RICHLAND COUNTY</t>
  </si>
  <si>
    <t>ROOSEVELT COUNTY</t>
  </si>
  <si>
    <t>ROSEBUD COUNTY</t>
  </si>
  <si>
    <t>SANDERS COUNTY</t>
  </si>
  <si>
    <t>SHERIDAN COUNTY</t>
  </si>
  <si>
    <t>STILLWATER COUNTY</t>
  </si>
  <si>
    <t>014801</t>
  </si>
  <si>
    <t>SWEET GRASS COUNTY</t>
  </si>
  <si>
    <t>TETON COUNTY</t>
  </si>
  <si>
    <t>TOOLE COUNTY</t>
  </si>
  <si>
    <t>TOWN OF ALBERTON</t>
  </si>
  <si>
    <t>023101</t>
  </si>
  <si>
    <t>Alberton</t>
  </si>
  <si>
    <t>TOWN OF BAINVILLE</t>
  </si>
  <si>
    <t>024301</t>
  </si>
  <si>
    <t>Bainville</t>
  </si>
  <si>
    <t>TOWN OF BEARCREEK</t>
  </si>
  <si>
    <t>020501</t>
  </si>
  <si>
    <t>Bearcreed</t>
  </si>
  <si>
    <t>TOWN OF BELT</t>
  </si>
  <si>
    <t>020701</t>
  </si>
  <si>
    <t>Belt</t>
  </si>
  <si>
    <t>TOWN OF BIG SANDY</t>
  </si>
  <si>
    <t>020801</t>
  </si>
  <si>
    <t>Big Sandy</t>
  </si>
  <si>
    <t>TOWN OF BRIDGER</t>
  </si>
  <si>
    <t>020502</t>
  </si>
  <si>
    <t>Bridger</t>
  </si>
  <si>
    <t>TOWN OF BROADUS</t>
  </si>
  <si>
    <t>023801</t>
  </si>
  <si>
    <t>Broadus</t>
  </si>
  <si>
    <t>TOWN OF BROADVIEW</t>
  </si>
  <si>
    <t>025602</t>
  </si>
  <si>
    <t>Broadview</t>
  </si>
  <si>
    <t>TOWN OF CASCADE</t>
  </si>
  <si>
    <t>020702</t>
  </si>
  <si>
    <t>Cascade</t>
  </si>
  <si>
    <t>TOWN OF CHESTER</t>
  </si>
  <si>
    <t>022601</t>
  </si>
  <si>
    <t>Chester</t>
  </si>
  <si>
    <t>TOWN OF CIRCLE</t>
  </si>
  <si>
    <t>022901</t>
  </si>
  <si>
    <t>Circle</t>
  </si>
  <si>
    <t>TOWN OF CLYDE PARK</t>
  </si>
  <si>
    <t>023401</t>
  </si>
  <si>
    <t>Clyde Park</t>
  </si>
  <si>
    <t>TOWN OF COLUMBUS</t>
  </si>
  <si>
    <t>024801</t>
  </si>
  <si>
    <t>Columbus</t>
  </si>
  <si>
    <t>TOWN OF CULBERTSON</t>
  </si>
  <si>
    <t>024303</t>
  </si>
  <si>
    <t>Culbertson</t>
  </si>
  <si>
    <t>TOWN OF DARBY</t>
  </si>
  <si>
    <t>024101</t>
  </si>
  <si>
    <t>Darby</t>
  </si>
  <si>
    <t>TOWN OF DENTON</t>
  </si>
  <si>
    <t>021401</t>
  </si>
  <si>
    <t>Denton</t>
  </si>
  <si>
    <t>TOWN OF DODSON</t>
  </si>
  <si>
    <t>023601</t>
  </si>
  <si>
    <t>Dodson</t>
  </si>
  <si>
    <t>TOWN OF DRUMMOND</t>
  </si>
  <si>
    <t>022001</t>
  </si>
  <si>
    <t>Drummond</t>
  </si>
  <si>
    <t>TOWN OF DUTTON</t>
  </si>
  <si>
    <t>025002</t>
  </si>
  <si>
    <t>Dutton</t>
  </si>
  <si>
    <t>TOWN OF EKALAKA</t>
  </si>
  <si>
    <t>020601</t>
  </si>
  <si>
    <t>Ekalaka</t>
  </si>
  <si>
    <t>TOWN OF ENNIS</t>
  </si>
  <si>
    <t>022801</t>
  </si>
  <si>
    <t>Ennis</t>
  </si>
  <si>
    <t>TOWN OF EUREKA</t>
  </si>
  <si>
    <t>022701</t>
  </si>
  <si>
    <t>Eureka</t>
  </si>
  <si>
    <t>TOWN OF FAIRFIELD</t>
  </si>
  <si>
    <t>025003</t>
  </si>
  <si>
    <t>Fairfield</t>
  </si>
  <si>
    <t>TOWN OF FAIRVIEW</t>
  </si>
  <si>
    <t>024201</t>
  </si>
  <si>
    <t>Fairview</t>
  </si>
  <si>
    <t>TOWN OF FLAXVILLE</t>
  </si>
  <si>
    <t>021001</t>
  </si>
  <si>
    <t>Flaxville</t>
  </si>
  <si>
    <t>TOWN OF FORT PECK</t>
  </si>
  <si>
    <t>025301</t>
  </si>
  <si>
    <t>Fort Peck</t>
  </si>
  <si>
    <t>TOWN OF FROID</t>
  </si>
  <si>
    <t>024304</t>
  </si>
  <si>
    <t>Froid</t>
  </si>
  <si>
    <t>TOWN OF FROMBERG</t>
  </si>
  <si>
    <t>020503</t>
  </si>
  <si>
    <t>Fromberg</t>
  </si>
  <si>
    <t>TOWN OF GERALDINE</t>
  </si>
  <si>
    <t>020803</t>
  </si>
  <si>
    <t>Geraldine</t>
  </si>
  <si>
    <t>TOWN OF GRASS RANGE</t>
  </si>
  <si>
    <t>021402</t>
  </si>
  <si>
    <t>Grass Range</t>
  </si>
  <si>
    <t>TOWN OF HINGHAM</t>
  </si>
  <si>
    <t>022102</t>
  </si>
  <si>
    <t>Hingham</t>
  </si>
  <si>
    <t>TOWN OF HOBSON</t>
  </si>
  <si>
    <t>022301</t>
  </si>
  <si>
    <t>Hobson</t>
  </si>
  <si>
    <t>TOWN OF HOT SPRINGS</t>
  </si>
  <si>
    <t>024501</t>
  </si>
  <si>
    <t>Hot Springs</t>
  </si>
  <si>
    <t>TOWN OF HYSHAM</t>
  </si>
  <si>
    <t>025201</t>
  </si>
  <si>
    <t>015201</t>
  </si>
  <si>
    <t>Hysham</t>
  </si>
  <si>
    <t>TOWN OF ISMAY</t>
  </si>
  <si>
    <t>020901</t>
  </si>
  <si>
    <t>Ismay</t>
  </si>
  <si>
    <t>TOWN OF JOLIET</t>
  </si>
  <si>
    <t>020504</t>
  </si>
  <si>
    <t>Joliet</t>
  </si>
  <si>
    <t>TOWN OF JORDAN</t>
  </si>
  <si>
    <t>021701</t>
  </si>
  <si>
    <t>Jordan</t>
  </si>
  <si>
    <t>TOWN OF JUDITH GAP</t>
  </si>
  <si>
    <t>025402</t>
  </si>
  <si>
    <t>Judith Gap</t>
  </si>
  <si>
    <t>TOWN OF KEVIN</t>
  </si>
  <si>
    <t>025101</t>
  </si>
  <si>
    <t>Kevin</t>
  </si>
  <si>
    <t>TOWN OF LAVINA</t>
  </si>
  <si>
    <t>021901</t>
  </si>
  <si>
    <t>Lavina</t>
  </si>
  <si>
    <t>TOWN OF LIMA</t>
  </si>
  <si>
    <t>020102</t>
  </si>
  <si>
    <t>Lima</t>
  </si>
  <si>
    <t>TOWN OF LODGE GRASS</t>
  </si>
  <si>
    <t>020202</t>
  </si>
  <si>
    <t>Lodge Grass</t>
  </si>
  <si>
    <t>TOWN OF MANHATTAN</t>
  </si>
  <si>
    <t>021603</t>
  </si>
  <si>
    <t>Manhattan</t>
  </si>
  <si>
    <t>TOWN OF MEDICINE LAKE</t>
  </si>
  <si>
    <t>024601</t>
  </si>
  <si>
    <t>Medicine Lake</t>
  </si>
  <si>
    <t>TOWN OF MELSTONE</t>
  </si>
  <si>
    <t>023301</t>
  </si>
  <si>
    <t>Melstone</t>
  </si>
  <si>
    <t>TOWN OF MOORE</t>
  </si>
  <si>
    <t>021404</t>
  </si>
  <si>
    <t>Moore</t>
  </si>
  <si>
    <t>TOWN OF NASHUA</t>
  </si>
  <si>
    <t>025303</t>
  </si>
  <si>
    <t>Nashua</t>
  </si>
  <si>
    <t>TOWN OF NEIHART</t>
  </si>
  <si>
    <t>020704</t>
  </si>
  <si>
    <t>Neihart</t>
  </si>
  <si>
    <t>TOWN OF OPHEIM</t>
  </si>
  <si>
    <t>025304</t>
  </si>
  <si>
    <t>Opheim</t>
  </si>
  <si>
    <t>TOWN OF OUTLOOK</t>
  </si>
  <si>
    <t>024602</t>
  </si>
  <si>
    <t>Outlook</t>
  </si>
  <si>
    <t>TOWN OF PHILIPSBURG</t>
  </si>
  <si>
    <t>022002</t>
  </si>
  <si>
    <t>Philipsburg</t>
  </si>
  <si>
    <t>TOWN OF PINESDALE</t>
  </si>
  <si>
    <t>024103</t>
  </si>
  <si>
    <t>Pinesdale</t>
  </si>
  <si>
    <t>TOWN OF PLAINS</t>
  </si>
  <si>
    <t>024502</t>
  </si>
  <si>
    <t>Plains</t>
  </si>
  <si>
    <t>TOWN OF PLEVNA</t>
  </si>
  <si>
    <t>021302</t>
  </si>
  <si>
    <t>Plevna</t>
  </si>
  <si>
    <t>TOWN OF REXFORD</t>
  </si>
  <si>
    <t>022703</t>
  </si>
  <si>
    <t>Rexford</t>
  </si>
  <si>
    <t>TOWN OF RICHEY</t>
  </si>
  <si>
    <t>021102</t>
  </si>
  <si>
    <t>Richey</t>
  </si>
  <si>
    <t>TOWN OF RYEGATE</t>
  </si>
  <si>
    <t>021902</t>
  </si>
  <si>
    <t>Ryegate</t>
  </si>
  <si>
    <t>TOWN OF SACO</t>
  </si>
  <si>
    <t>023603</t>
  </si>
  <si>
    <t>Saco</t>
  </si>
  <si>
    <t>TOWN OF SHERIDAN</t>
  </si>
  <si>
    <t>022802</t>
  </si>
  <si>
    <t>Sheridan</t>
  </si>
  <si>
    <t>TOWN OF ST. IGNATIUS</t>
  </si>
  <si>
    <t>022403</t>
  </si>
  <si>
    <t>St. Ignatius</t>
  </si>
  <si>
    <t>TOWN OF STANFORD</t>
  </si>
  <si>
    <t>022302</t>
  </si>
  <si>
    <t>Stanford</t>
  </si>
  <si>
    <t>TOWN OF STEVENSVILLE</t>
  </si>
  <si>
    <t>024104</t>
  </si>
  <si>
    <t>Stevensville</t>
  </si>
  <si>
    <t>TOWN OF SUNBURST</t>
  </si>
  <si>
    <t>025103</t>
  </si>
  <si>
    <t>Sunburst</t>
  </si>
  <si>
    <t>TOWN OF SUPERIOR</t>
  </si>
  <si>
    <t>023102</t>
  </si>
  <si>
    <t>Superior</t>
  </si>
  <si>
    <t>TOWN OF TERRY</t>
  </si>
  <si>
    <t>024001</t>
  </si>
  <si>
    <t>Terry</t>
  </si>
  <si>
    <t>TOWN OF TWIN BRIDGES</t>
  </si>
  <si>
    <t>022803</t>
  </si>
  <si>
    <t>Twin Bridges</t>
  </si>
  <si>
    <t>TOWN OF VALIER</t>
  </si>
  <si>
    <t>023702</t>
  </si>
  <si>
    <t>Valier</t>
  </si>
  <si>
    <t>TOWN OF VIRGINIA CITY</t>
  </si>
  <si>
    <t>022804</t>
  </si>
  <si>
    <t>Virginia City</t>
  </si>
  <si>
    <t>TOWN OF WALKERVILLE</t>
  </si>
  <si>
    <t>024702</t>
  </si>
  <si>
    <t>Walkerville</t>
  </si>
  <si>
    <t>TOWN OF WEST YELLOWSTONE</t>
  </si>
  <si>
    <t>021605</t>
  </si>
  <si>
    <t>West Yellowstone</t>
  </si>
  <si>
    <t>TOWN OF WESTBY</t>
  </si>
  <si>
    <t>024604</t>
  </si>
  <si>
    <t>Westby</t>
  </si>
  <si>
    <t>TOWN OF WHITEHALL</t>
  </si>
  <si>
    <t>022202</t>
  </si>
  <si>
    <t>Whitehall</t>
  </si>
  <si>
    <t>TOWN OF WIBAUX</t>
  </si>
  <si>
    <t>025501</t>
  </si>
  <si>
    <t>015501</t>
  </si>
  <si>
    <t>Wibaux</t>
  </si>
  <si>
    <t>TOWN OF WINIFRED</t>
  </si>
  <si>
    <t>021405</t>
  </si>
  <si>
    <t>Winifred</t>
  </si>
  <si>
    <t>TOWN OF WINNETT</t>
  </si>
  <si>
    <t>023501</t>
  </si>
  <si>
    <t>Winnett</t>
  </si>
  <si>
    <t>TREASURE COUNTY</t>
  </si>
  <si>
    <t>VALLEY COUNTY</t>
  </si>
  <si>
    <t>WHEATLAND COUNTY</t>
  </si>
  <si>
    <t>WIBAUX COUNTY</t>
  </si>
  <si>
    <t>YELLOWSTONE COUNTY</t>
  </si>
  <si>
    <t>BUTTE-SILVER BOW COUNTY</t>
  </si>
  <si>
    <t>TH 1.21.25</t>
  </si>
  <si>
    <t>Created an Entity Lookup Tab to fix the dropdown on the coverpage</t>
  </si>
  <si>
    <t>Fiscal Year 2025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</si>
</sst>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9"/>
      <name val="Segoe UI"/>
      <family val="2"/>
    </font>
    <font>
      <sz val="12"/>
      <name val="Aptos"/>
      <family val="2"/>
    </font>
    <font>
      <b/>
      <sz val="12"/>
      <name val="Aptos"/>
      <family val="2"/>
    </font>
    <font>
      <b/>
      <sz val="18"/>
      <name val="Aptos"/>
      <family val="2"/>
    </font>
    <font>
      <i/>
      <sz val="12"/>
      <name val="Aptos"/>
      <family val="2"/>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
      <patternFill patternType="solid">
        <fgColor theme="8" tint="0.59999389629810485"/>
        <bgColor indexed="64"/>
      </patternFill>
    </fill>
    <fill>
      <patternFill patternType="solid">
        <fgColor theme="9" tint="0.59999389629810485"/>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s>
  <cellStyleXfs count="239">
    <xf numFmtId="0" fontId="0" fillId="0" borderId="0"/>
    <xf numFmtId="0" fontId="29" fillId="0" borderId="0"/>
    <xf numFmtId="0" fontId="15" fillId="0" borderId="0"/>
    <xf numFmtId="0" fontId="15" fillId="0" borderId="0"/>
    <xf numFmtId="0" fontId="15" fillId="0" borderId="0"/>
    <xf numFmtId="0" fontId="49" fillId="0" borderId="0"/>
    <xf numFmtId="39" fontId="29" fillId="0" borderId="0"/>
    <xf numFmtId="0" fontId="29" fillId="0" borderId="0"/>
    <xf numFmtId="0" fontId="29" fillId="0" borderId="0"/>
    <xf numFmtId="0" fontId="20" fillId="0" borderId="0"/>
    <xf numFmtId="0" fontId="12" fillId="0" borderId="0"/>
    <xf numFmtId="0" fontId="20" fillId="0" borderId="0"/>
    <xf numFmtId="0" fontId="59" fillId="0" borderId="0" applyNumberFormat="0" applyFill="0" applyBorder="0" applyAlignment="0" applyProtection="0"/>
    <xf numFmtId="0" fontId="11" fillId="0" borderId="0"/>
    <xf numFmtId="0" fontId="11" fillId="0" borderId="0"/>
    <xf numFmtId="0" fontId="77" fillId="0" borderId="0"/>
    <xf numFmtId="0" fontId="7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20" fillId="0" borderId="0"/>
    <xf numFmtId="0" fontId="10" fillId="0" borderId="0"/>
    <xf numFmtId="0" fontId="15" fillId="0" borderId="0"/>
    <xf numFmtId="0" fontId="9" fillId="0" borderId="0"/>
    <xf numFmtId="42" fontId="20" fillId="0" borderId="0" applyFont="0" applyFill="0" applyBorder="0" applyAlignment="0" applyProtection="0"/>
    <xf numFmtId="42"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1" fillId="0" borderId="0" applyNumberFormat="0" applyFill="0" applyBorder="0" applyAlignment="0" applyProtection="0">
      <alignment vertical="top"/>
      <protection locked="0"/>
    </xf>
    <xf numFmtId="0" fontId="59" fillId="0" borderId="0" applyNumberFormat="0" applyFill="0" applyBorder="0" applyAlignment="0" applyProtection="0"/>
    <xf numFmtId="0" fontId="20" fillId="0" borderId="0"/>
    <xf numFmtId="0" fontId="9" fillId="0" borderId="0"/>
    <xf numFmtId="0" fontId="9" fillId="0" borderId="0"/>
    <xf numFmtId="0" fontId="7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7" fillId="0" borderId="0"/>
    <xf numFmtId="0" fontId="7" fillId="0" borderId="0"/>
    <xf numFmtId="0" fontId="7"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cellStyleXfs>
  <cellXfs count="1694">
    <xf numFmtId="0" fontId="0" fillId="0" borderId="0" xfId="0"/>
    <xf numFmtId="0" fontId="0" fillId="0" borderId="1" xfId="0" applyBorder="1"/>
    <xf numFmtId="0" fontId="0" fillId="0" borderId="0" xfId="0"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164" fontId="14" fillId="0" borderId="0" xfId="0" applyNumberFormat="1" applyFont="1" applyAlignment="1">
      <alignment horizontal="centerContinuous"/>
    </xf>
    <xf numFmtId="0" fontId="15" fillId="0" borderId="0" xfId="0" applyFont="1"/>
    <xf numFmtId="0" fontId="14" fillId="0" borderId="0" xfId="0" applyFont="1" applyAlignment="1">
      <alignment horizontal="center"/>
    </xf>
    <xf numFmtId="0" fontId="16" fillId="0" borderId="0" xfId="0" applyFont="1"/>
    <xf numFmtId="0" fontId="16" fillId="0" borderId="0" xfId="0" applyFont="1" applyAlignment="1">
      <alignment horizontal="center"/>
    </xf>
    <xf numFmtId="0" fontId="16" fillId="0" borderId="0" xfId="0" applyFont="1" applyAlignment="1">
      <alignment horizontal="centerContinuous"/>
    </xf>
    <xf numFmtId="0" fontId="0" fillId="0" borderId="1" xfId="0" applyBorder="1" applyAlignment="1">
      <alignment horizontal="centerContinuous"/>
    </xf>
    <xf numFmtId="0" fontId="13" fillId="0" borderId="1" xfId="0" applyFont="1" applyBorder="1" applyAlignment="1">
      <alignment horizontal="centerContinuous"/>
    </xf>
    <xf numFmtId="0" fontId="13" fillId="0" borderId="0" xfId="0" quotePrefix="1" applyFont="1" applyAlignment="1">
      <alignment horizontal="center"/>
    </xf>
    <xf numFmtId="0" fontId="13" fillId="0" borderId="0" xfId="0" applyFont="1" applyAlignment="1">
      <alignment horizontal="center"/>
    </xf>
    <xf numFmtId="0" fontId="18" fillId="0" borderId="0" xfId="0" applyFont="1" applyAlignment="1">
      <alignment horizontal="left"/>
    </xf>
    <xf numFmtId="0" fontId="18" fillId="0" borderId="0" xfId="0" applyFont="1"/>
    <xf numFmtId="0" fontId="13"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3" fillId="0" borderId="13" xfId="0" applyFont="1" applyBorder="1" applyAlignment="1">
      <alignment horizontal="centerContinuous"/>
    </xf>
    <xf numFmtId="0" fontId="13" fillId="0" borderId="14" xfId="0" applyFont="1" applyBorder="1" applyAlignment="1">
      <alignment horizontal="centerContinuous"/>
    </xf>
    <xf numFmtId="0" fontId="0" fillId="0" borderId="29" xfId="0" applyBorder="1"/>
    <xf numFmtId="0" fontId="0" fillId="0" borderId="30" xfId="0" applyBorder="1"/>
    <xf numFmtId="0" fontId="20" fillId="0" borderId="0" xfId="0" applyFont="1"/>
    <xf numFmtId="0" fontId="0" fillId="0" borderId="14" xfId="0" applyBorder="1" applyAlignment="1">
      <alignment horizontal="centerContinuous"/>
    </xf>
    <xf numFmtId="0" fontId="13" fillId="0" borderId="28" xfId="0" applyFont="1" applyBorder="1" applyAlignment="1">
      <alignment horizontal="centerContinuous"/>
    </xf>
    <xf numFmtId="0" fontId="13" fillId="0" borderId="8" xfId="0" applyFont="1" applyBorder="1" applyAlignment="1">
      <alignment horizontal="centerContinuous"/>
    </xf>
    <xf numFmtId="0" fontId="0" fillId="0" borderId="31" xfId="0" applyBorder="1"/>
    <xf numFmtId="0" fontId="13" fillId="0" borderId="31" xfId="0" applyFont="1" applyBorder="1" applyAlignment="1">
      <alignment horizontal="centerContinuous"/>
    </xf>
    <xf numFmtId="0" fontId="0" fillId="0" borderId="32" xfId="0" applyBorder="1"/>
    <xf numFmtId="0" fontId="13" fillId="0" borderId="5" xfId="0" applyFont="1" applyBorder="1" applyAlignment="1">
      <alignment horizontal="centerContinuous"/>
    </xf>
    <xf numFmtId="0" fontId="0" fillId="0" borderId="33" xfId="0" applyBorder="1"/>
    <xf numFmtId="0" fontId="13"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3" fillId="0" borderId="35" xfId="0" applyFont="1" applyBorder="1" applyAlignment="1">
      <alignment horizontal="centerContinuous"/>
    </xf>
    <xf numFmtId="0" fontId="13" fillId="0" borderId="22" xfId="0" applyFont="1" applyBorder="1" applyAlignment="1">
      <alignment horizontal="centerContinuous"/>
    </xf>
    <xf numFmtId="0" fontId="13" fillId="0" borderId="34" xfId="0" applyFont="1" applyBorder="1" applyAlignment="1">
      <alignment horizontal="centerContinuous"/>
    </xf>
    <xf numFmtId="0" fontId="0" fillId="0" borderId="8" xfId="0" applyBorder="1" applyAlignment="1">
      <alignment horizontal="centerContinuous"/>
    </xf>
    <xf numFmtId="0" fontId="13" fillId="0" borderId="15" xfId="0" applyFont="1" applyBorder="1" applyAlignment="1">
      <alignment horizontal="centerContinuous"/>
    </xf>
    <xf numFmtId="0" fontId="13" fillId="0" borderId="20" xfId="0" applyFont="1" applyBorder="1" applyAlignment="1">
      <alignment horizontal="centerContinuous"/>
    </xf>
    <xf numFmtId="0" fontId="13" fillId="0" borderId="9" xfId="0" applyFont="1" applyBorder="1" applyAlignment="1">
      <alignment horizontal="centerContinuous"/>
    </xf>
    <xf numFmtId="0" fontId="13" fillId="0" borderId="17" xfId="0" applyFont="1" applyBorder="1" applyAlignment="1">
      <alignment horizontal="centerContinuous"/>
    </xf>
    <xf numFmtId="0" fontId="13" fillId="0" borderId="19" xfId="0" applyFont="1" applyBorder="1"/>
    <xf numFmtId="0" fontId="0" fillId="0" borderId="9" xfId="0" applyBorder="1" applyAlignment="1">
      <alignment horizontal="centerContinuous"/>
    </xf>
    <xf numFmtId="0" fontId="13" fillId="0" borderId="1" xfId="0" applyFont="1" applyBorder="1" applyAlignment="1">
      <alignment horizontal="center" wrapText="1"/>
    </xf>
    <xf numFmtId="0" fontId="13" fillId="0" borderId="1" xfId="0" applyFont="1" applyBorder="1" applyAlignment="1">
      <alignment horizontal="center"/>
    </xf>
    <xf numFmtId="0" fontId="14" fillId="0" borderId="17" xfId="0" applyFont="1" applyBorder="1" applyAlignment="1">
      <alignment horizontal="centerContinuous"/>
    </xf>
    <xf numFmtId="0" fontId="16" fillId="0" borderId="8" xfId="0" applyFont="1" applyBorder="1" applyAlignment="1">
      <alignment horizontal="centerContinuous"/>
    </xf>
    <xf numFmtId="0" fontId="16" fillId="0" borderId="9" xfId="0" applyFont="1" applyBorder="1" applyAlignment="1">
      <alignment horizontal="centerContinuous"/>
    </xf>
    <xf numFmtId="0" fontId="14" fillId="0" borderId="31" xfId="0" applyFont="1" applyBorder="1" applyAlignment="1">
      <alignment horizontal="centerContinuous"/>
    </xf>
    <xf numFmtId="0" fontId="16" fillId="0" borderId="5" xfId="0" applyFont="1" applyBorder="1" applyAlignment="1">
      <alignment horizontal="centerContinuous"/>
    </xf>
    <xf numFmtId="0" fontId="13" fillId="0" borderId="19" xfId="0" applyFont="1" applyBorder="1" applyAlignment="1">
      <alignment horizontal="center" wrapText="1"/>
    </xf>
    <xf numFmtId="0" fontId="0" fillId="0" borderId="36"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3" fillId="0" borderId="36" xfId="0" applyFont="1" applyBorder="1"/>
    <xf numFmtId="0" fontId="13" fillId="0" borderId="7" xfId="0" applyFont="1" applyBorder="1"/>
    <xf numFmtId="0" fontId="13" fillId="0" borderId="6" xfId="0" applyFont="1" applyBorder="1"/>
    <xf numFmtId="0" fontId="0" fillId="0" borderId="9" xfId="0" applyBorder="1" applyAlignment="1">
      <alignment horizontal="centerContinuous" wrapText="1"/>
    </xf>
    <xf numFmtId="0" fontId="13" fillId="0" borderId="36" xfId="0" applyFont="1" applyBorder="1" applyAlignment="1">
      <alignment horizontal="center" wrapText="1"/>
    </xf>
    <xf numFmtId="0" fontId="14" fillId="0" borderId="8" xfId="0" applyFont="1" applyBorder="1" applyAlignment="1">
      <alignment horizontal="centerContinuous"/>
    </xf>
    <xf numFmtId="0" fontId="14" fillId="0" borderId="9" xfId="0" applyFont="1" applyBorder="1" applyAlignment="1">
      <alignment horizontal="centerContinuous"/>
    </xf>
    <xf numFmtId="0" fontId="14" fillId="0" borderId="5" xfId="0" applyFont="1" applyBorder="1" applyAlignment="1">
      <alignment horizontal="centerContinuous"/>
    </xf>
    <xf numFmtId="164" fontId="14" fillId="0" borderId="31" xfId="0" applyNumberFormat="1" applyFont="1" applyBorder="1" applyAlignment="1">
      <alignment horizontal="centerContinuous"/>
    </xf>
    <xf numFmtId="0" fontId="13" fillId="0" borderId="31" xfId="0" applyFont="1" applyBorder="1" applyAlignment="1">
      <alignment wrapText="1"/>
    </xf>
    <xf numFmtId="0" fontId="13" fillId="0" borderId="31" xfId="0" applyFont="1" applyBorder="1" applyAlignment="1">
      <alignment horizontal="center"/>
    </xf>
    <xf numFmtId="0" fontId="13" fillId="0" borderId="19" xfId="0" applyFont="1" applyBorder="1" applyAlignment="1">
      <alignment horizontal="centerContinuous"/>
    </xf>
    <xf numFmtId="0" fontId="14" fillId="0" borderId="36" xfId="0" applyFont="1" applyBorder="1" applyAlignment="1">
      <alignment horizontal="centerContinuous"/>
    </xf>
    <xf numFmtId="0" fontId="13" fillId="0" borderId="19" xfId="0" applyFont="1" applyBorder="1" applyAlignment="1">
      <alignment wrapText="1"/>
    </xf>
    <xf numFmtId="0" fontId="21"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3" fillId="0" borderId="4" xfId="0" applyFont="1" applyBorder="1" applyAlignment="1">
      <alignment horizontal="centerContinuous"/>
    </xf>
    <xf numFmtId="0" fontId="0" fillId="0" borderId="35" xfId="0" applyBorder="1"/>
    <xf numFmtId="0" fontId="23" fillId="0" borderId="0" xfId="0" applyFont="1" applyAlignment="1">
      <alignment horizontal="left"/>
    </xf>
    <xf numFmtId="0" fontId="13" fillId="0" borderId="17" xfId="0" applyFont="1" applyBorder="1" applyAlignment="1">
      <alignment horizontal="center"/>
    </xf>
    <xf numFmtId="0" fontId="13" fillId="0" borderId="19" xfId="0" applyFont="1" applyBorder="1" applyAlignment="1">
      <alignment horizontal="center"/>
    </xf>
    <xf numFmtId="0" fontId="13" fillId="0" borderId="9" xfId="0" applyFont="1" applyBorder="1" applyAlignment="1">
      <alignment horizontal="center"/>
    </xf>
    <xf numFmtId="0" fontId="13" fillId="0" borderId="5" xfId="0" applyFont="1" applyBorder="1" applyAlignment="1">
      <alignment horizontal="center"/>
    </xf>
    <xf numFmtId="0" fontId="13" fillId="0" borderId="4" xfId="0" applyFont="1" applyBorder="1" applyAlignment="1">
      <alignment horizontal="center"/>
    </xf>
    <xf numFmtId="0" fontId="0" fillId="0" borderId="39" xfId="0" applyBorder="1"/>
    <xf numFmtId="0" fontId="23" fillId="0" borderId="0" xfId="0" applyFont="1" applyAlignment="1">
      <alignment horizontal="center"/>
    </xf>
    <xf numFmtId="0" fontId="23" fillId="0" borderId="0" xfId="0" applyFont="1"/>
    <xf numFmtId="0" fontId="17" fillId="0" borderId="0" xfId="0" applyFont="1"/>
    <xf numFmtId="0" fontId="0" fillId="0" borderId="41" xfId="0" applyBorder="1"/>
    <xf numFmtId="0" fontId="13" fillId="0" borderId="27" xfId="0" applyFont="1" applyBorder="1" applyAlignment="1">
      <alignment horizontal="centerContinuous"/>
    </xf>
    <xf numFmtId="0" fontId="25" fillId="0" borderId="13" xfId="0" applyFont="1" applyBorder="1" applyAlignment="1">
      <alignment horizontal="centerContinuous"/>
    </xf>
    <xf numFmtId="0" fontId="24" fillId="0" borderId="0" xfId="0" applyFont="1"/>
    <xf numFmtId="0" fontId="16" fillId="0" borderId="0" xfId="0" quotePrefix="1" applyFont="1" applyAlignment="1">
      <alignment horizontal="centerContinuous"/>
    </xf>
    <xf numFmtId="0" fontId="16" fillId="0" borderId="0" xfId="0" quotePrefix="1" applyFont="1" applyAlignment="1">
      <alignment horizontal="center"/>
    </xf>
    <xf numFmtId="0" fontId="16" fillId="0" borderId="7" xfId="0" quotePrefix="1" applyFont="1" applyBorder="1" applyAlignment="1">
      <alignment horizontal="centerContinuous"/>
    </xf>
    <xf numFmtId="0" fontId="13" fillId="0" borderId="7" xfId="0" applyFont="1" applyBorder="1" applyAlignment="1">
      <alignment horizontal="centerContinuous"/>
    </xf>
    <xf numFmtId="0" fontId="0" fillId="0" borderId="7" xfId="0" applyBorder="1" applyAlignment="1">
      <alignment horizontal="centerContinuous"/>
    </xf>
    <xf numFmtId="0" fontId="13" fillId="0" borderId="8" xfId="0" applyFont="1" applyBorder="1" applyAlignment="1">
      <alignment horizontal="centerContinuous" wrapText="1"/>
    </xf>
    <xf numFmtId="0" fontId="13"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7" fontId="0" fillId="0" borderId="6" xfId="0" applyNumberFormat="1" applyBorder="1"/>
    <xf numFmtId="0" fontId="0" fillId="0" borderId="6" xfId="0" applyBorder="1" applyAlignment="1">
      <alignment horizontal="centerContinuous"/>
    </xf>
    <xf numFmtId="0" fontId="13" fillId="0" borderId="6" xfId="0" applyFont="1" applyBorder="1" applyAlignment="1">
      <alignment horizontal="center" wrapText="1"/>
    </xf>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7" xfId="0" applyNumberFormat="1" applyBorder="1"/>
    <xf numFmtId="39" fontId="0" fillId="0" borderId="6" xfId="0" applyNumberFormat="1" applyBorder="1"/>
    <xf numFmtId="39" fontId="0" fillId="0" borderId="4" xfId="0" applyNumberFormat="1" applyBorder="1"/>
    <xf numFmtId="39" fontId="0" fillId="0" borderId="5" xfId="0" applyNumberFormat="1" applyBorder="1" applyAlignment="1">
      <alignment horizontal="centerContinuous"/>
    </xf>
    <xf numFmtId="39" fontId="0" fillId="0" borderId="4" xfId="0" applyNumberFormat="1" applyBorder="1" applyAlignment="1">
      <alignment horizontal="centerContinuous"/>
    </xf>
    <xf numFmtId="39" fontId="0" fillId="0" borderId="49" xfId="0" applyNumberFormat="1" applyBorder="1"/>
    <xf numFmtId="39" fontId="0" fillId="0" borderId="50" xfId="0" applyNumberFormat="1" applyBorder="1"/>
    <xf numFmtId="39" fontId="0" fillId="0" borderId="31" xfId="0" applyNumberFormat="1" applyBorder="1"/>
    <xf numFmtId="39" fontId="0" fillId="0" borderId="0" xfId="0" applyNumberFormat="1"/>
    <xf numFmtId="39" fontId="0" fillId="0" borderId="19" xfId="0" applyNumberFormat="1" applyBorder="1"/>
    <xf numFmtId="39" fontId="0" fillId="0" borderId="10" xfId="0" applyNumberFormat="1" applyBorder="1"/>
    <xf numFmtId="39" fontId="29" fillId="0" borderId="51" xfId="6" applyBorder="1"/>
    <xf numFmtId="39" fontId="29" fillId="0" borderId="52" xfId="6" applyBorder="1"/>
    <xf numFmtId="39" fontId="29" fillId="0" borderId="53" xfId="6" applyBorder="1"/>
    <xf numFmtId="39" fontId="29" fillId="2" borderId="54" xfId="6" applyFill="1" applyBorder="1"/>
    <xf numFmtId="39" fontId="29" fillId="2" borderId="55" xfId="6" applyFill="1" applyBorder="1"/>
    <xf numFmtId="39" fontId="15" fillId="2" borderId="52" xfId="6" applyFont="1" applyFill="1" applyBorder="1"/>
    <xf numFmtId="39" fontId="29" fillId="2" borderId="52" xfId="6" applyFill="1" applyBorder="1"/>
    <xf numFmtId="39" fontId="29" fillId="2" borderId="53"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5" fillId="0" borderId="35" xfId="0" applyNumberFormat="1" applyFont="1" applyBorder="1" applyAlignment="1">
      <alignment horizontal="centerContinuous"/>
    </xf>
    <xf numFmtId="4" fontId="15" fillId="0" borderId="22" xfId="0" applyNumberFormat="1" applyFont="1" applyBorder="1" applyAlignment="1">
      <alignment horizontal="centerContinuous"/>
    </xf>
    <xf numFmtId="4" fontId="15" fillId="0" borderId="34" xfId="0" applyNumberFormat="1" applyFont="1" applyBorder="1" applyAlignment="1">
      <alignment horizontal="centerContinuous"/>
    </xf>
    <xf numFmtId="4" fontId="15" fillId="0" borderId="18" xfId="0" applyNumberFormat="1" applyFont="1" applyBorder="1" applyAlignment="1">
      <alignment horizontal="centerContinuous"/>
    </xf>
    <xf numFmtId="4" fontId="15" fillId="0" borderId="14" xfId="0" applyNumberFormat="1" applyFont="1" applyBorder="1" applyAlignment="1">
      <alignment horizontal="centerContinuous"/>
    </xf>
    <xf numFmtId="4" fontId="15" fillId="0" borderId="15" xfId="0" applyNumberFormat="1" applyFont="1" applyBorder="1" applyAlignment="1">
      <alignment horizontal="centerContinuous"/>
    </xf>
    <xf numFmtId="4" fontId="15" fillId="0" borderId="37" xfId="0" applyNumberFormat="1" applyFont="1" applyBorder="1" applyAlignment="1">
      <alignment horizontal="centerContinuous"/>
    </xf>
    <xf numFmtId="4" fontId="15" fillId="0" borderId="23" xfId="0" applyNumberFormat="1" applyFont="1" applyBorder="1" applyAlignment="1">
      <alignment horizontal="centerContinuous"/>
    </xf>
    <xf numFmtId="4" fontId="15" fillId="0" borderId="38" xfId="0" applyNumberFormat="1" applyFont="1" applyBorder="1" applyAlignment="1">
      <alignment horizontal="centerContinuous"/>
    </xf>
    <xf numFmtId="4" fontId="15" fillId="0" borderId="31" xfId="0" applyNumberFormat="1" applyFont="1" applyBorder="1" applyAlignment="1">
      <alignment horizontal="centerContinuous"/>
    </xf>
    <xf numFmtId="4" fontId="15" fillId="0" borderId="0" xfId="0" applyNumberFormat="1" applyFont="1" applyAlignment="1">
      <alignment horizontal="centerContinuous"/>
    </xf>
    <xf numFmtId="4" fontId="15" fillId="0" borderId="5" xfId="0" applyNumberFormat="1" applyFont="1" applyBorder="1" applyAlignment="1">
      <alignment horizontal="centerContinuous"/>
    </xf>
    <xf numFmtId="4" fontId="15" fillId="0" borderId="19" xfId="0" applyNumberFormat="1" applyFont="1" applyBorder="1" applyAlignment="1">
      <alignment horizontal="centerContinuous"/>
    </xf>
    <xf numFmtId="4" fontId="15" fillId="0" borderId="1" xfId="0" applyNumberFormat="1" applyFont="1" applyBorder="1" applyAlignment="1">
      <alignment horizontal="centerContinuous"/>
    </xf>
    <xf numFmtId="4" fontId="15" fillId="0" borderId="4" xfId="0" applyNumberFormat="1" applyFont="1" applyBorder="1" applyAlignment="1">
      <alignment horizontal="centerContinuous"/>
    </xf>
    <xf numFmtId="0" fontId="15" fillId="0" borderId="35" xfId="0" applyFont="1" applyBorder="1"/>
    <xf numFmtId="0" fontId="15" fillId="0" borderId="22" xfId="0" applyFont="1" applyBorder="1"/>
    <xf numFmtId="0" fontId="15" fillId="0" borderId="18" xfId="0" applyFont="1" applyBorder="1"/>
    <xf numFmtId="0" fontId="15" fillId="0" borderId="14" xfId="0" applyFont="1" applyBorder="1"/>
    <xf numFmtId="0" fontId="15" fillId="0" borderId="37" xfId="0" applyFont="1" applyBorder="1"/>
    <xf numFmtId="0" fontId="15"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0" fillId="0" borderId="19" xfId="0" applyBorder="1" applyAlignment="1">
      <alignment wrapText="1"/>
    </xf>
    <xf numFmtId="0" fontId="0" fillId="0" borderId="49" xfId="0" applyBorder="1" applyAlignment="1">
      <alignment wrapText="1"/>
    </xf>
    <xf numFmtId="0" fontId="0" fillId="0" borderId="1" xfId="0" applyBorder="1" applyAlignment="1">
      <alignment wrapText="1"/>
    </xf>
    <xf numFmtId="0" fontId="16" fillId="0" borderId="56" xfId="7" applyFont="1" applyBorder="1" applyAlignment="1">
      <alignment horizontal="center" vertical="center" wrapText="1"/>
    </xf>
    <xf numFmtId="0" fontId="32" fillId="0" borderId="56" xfId="7" applyFont="1" applyBorder="1" applyAlignment="1">
      <alignment horizontal="center" vertical="center" wrapText="1"/>
    </xf>
    <xf numFmtId="0" fontId="29" fillId="0" borderId="0" xfId="7"/>
    <xf numFmtId="0" fontId="31" fillId="0" borderId="0" xfId="7" applyFont="1" applyAlignment="1">
      <alignment horizontal="centerContinuous"/>
    </xf>
    <xf numFmtId="0" fontId="29" fillId="0" borderId="0" xfId="7" applyAlignment="1">
      <alignment horizontal="centerContinuous"/>
    </xf>
    <xf numFmtId="0" fontId="30" fillId="0" borderId="0" xfId="7" applyFont="1" applyAlignment="1">
      <alignment horizontal="centerContinuous"/>
    </xf>
    <xf numFmtId="0" fontId="32" fillId="0" borderId="56" xfId="7" applyFont="1" applyBorder="1" applyAlignment="1">
      <alignment horizontal="center"/>
    </xf>
    <xf numFmtId="0" fontId="32" fillId="0" borderId="56" xfId="7" applyFont="1" applyBorder="1" applyAlignment="1">
      <alignment textRotation="90"/>
    </xf>
    <xf numFmtId="0" fontId="32" fillId="0" borderId="0" xfId="7" applyFont="1"/>
    <xf numFmtId="0" fontId="29" fillId="0" borderId="57" xfId="7" applyBorder="1"/>
    <xf numFmtId="39" fontId="30" fillId="0" borderId="0" xfId="7" applyNumberFormat="1" applyFont="1"/>
    <xf numFmtId="0" fontId="33" fillId="0" borderId="0" xfId="7" applyFont="1"/>
    <xf numFmtId="39" fontId="33" fillId="0" borderId="58" xfId="7" applyNumberFormat="1" applyFont="1" applyBorder="1"/>
    <xf numFmtId="39" fontId="33" fillId="0" borderId="0" xfId="7" applyNumberFormat="1" applyFont="1"/>
    <xf numFmtId="39" fontId="33" fillId="0" borderId="0" xfId="7" applyNumberFormat="1" applyFont="1" applyAlignment="1">
      <alignment horizontal="center"/>
    </xf>
    <xf numFmtId="0" fontId="32" fillId="0" borderId="0" xfId="7" applyFont="1" applyAlignment="1">
      <alignment horizontal="center"/>
    </xf>
    <xf numFmtId="39" fontId="33" fillId="0" borderId="57" xfId="7" applyNumberFormat="1" applyFont="1" applyBorder="1"/>
    <xf numFmtId="39" fontId="14" fillId="0" borderId="0" xfId="7" applyNumberFormat="1" applyFont="1" applyAlignment="1">
      <alignment horizontal="center"/>
    </xf>
    <xf numFmtId="39" fontId="14" fillId="0" borderId="0" xfId="7" applyNumberFormat="1" applyFont="1"/>
    <xf numFmtId="0" fontId="34" fillId="0" borderId="0" xfId="8" applyFont="1" applyAlignment="1">
      <alignment horizontal="centerContinuous"/>
    </xf>
    <xf numFmtId="0" fontId="29" fillId="0" borderId="0" xfId="8" applyAlignment="1">
      <alignment horizontal="centerContinuous"/>
    </xf>
    <xf numFmtId="0" fontId="29" fillId="0" borderId="0" xfId="8"/>
    <xf numFmtId="0" fontId="32" fillId="0" borderId="0" xfId="8" applyFont="1"/>
    <xf numFmtId="0" fontId="32" fillId="0" borderId="0" xfId="8" applyFont="1" applyAlignment="1">
      <alignment horizontal="center"/>
    </xf>
    <xf numFmtId="0" fontId="32" fillId="0" borderId="57" xfId="8" applyFont="1" applyBorder="1" applyAlignment="1">
      <alignment horizontal="center"/>
    </xf>
    <xf numFmtId="39" fontId="29" fillId="0" borderId="58" xfId="8" applyNumberFormat="1" applyBorder="1"/>
    <xf numFmtId="39" fontId="29" fillId="0" borderId="58" xfId="8" applyNumberFormat="1" applyBorder="1" applyAlignment="1">
      <alignment horizontal="center"/>
    </xf>
    <xf numFmtId="39" fontId="29" fillId="0" borderId="0" xfId="8" applyNumberFormat="1"/>
    <xf numFmtId="39" fontId="29" fillId="0" borderId="57" xfId="8" applyNumberFormat="1" applyBorder="1"/>
    <xf numFmtId="0" fontId="16" fillId="0" borderId="0" xfId="8" applyFont="1" applyAlignment="1">
      <alignment horizontal="center"/>
    </xf>
    <xf numFmtId="0" fontId="16" fillId="0" borderId="0" xfId="8" applyFont="1"/>
    <xf numFmtId="0" fontId="16" fillId="0" borderId="57" xfId="8" applyFont="1" applyBorder="1" applyAlignment="1">
      <alignment horizontal="center"/>
    </xf>
    <xf numFmtId="0" fontId="36" fillId="0" borderId="0" xfId="0" applyFont="1"/>
    <xf numFmtId="0" fontId="39" fillId="0" borderId="0" xfId="0" applyFont="1" applyAlignment="1">
      <alignment horizontal="centerContinuous"/>
    </xf>
    <xf numFmtId="164" fontId="14" fillId="0" borderId="0" xfId="0" applyNumberFormat="1" applyFont="1" applyAlignment="1">
      <alignment horizontal="center"/>
    </xf>
    <xf numFmtId="0" fontId="20" fillId="0" borderId="14" xfId="0" applyFont="1" applyBorder="1" applyAlignment="1">
      <alignment horizontal="right"/>
    </xf>
    <xf numFmtId="0" fontId="13" fillId="0" borderId="29" xfId="0" applyFont="1" applyBorder="1"/>
    <xf numFmtId="0" fontId="20" fillId="0" borderId="11" xfId="0" applyFont="1" applyBorder="1"/>
    <xf numFmtId="0" fontId="20" fillId="0" borderId="12" xfId="0" applyFont="1" applyBorder="1" applyAlignment="1">
      <alignment horizontal="right"/>
    </xf>
    <xf numFmtId="0" fontId="20" fillId="0" borderId="12" xfId="0" applyFont="1" applyBorder="1"/>
    <xf numFmtId="0" fontId="13" fillId="0" borderId="0" xfId="0" applyFont="1" applyAlignment="1">
      <alignment horizontal="right"/>
    </xf>
    <xf numFmtId="0" fontId="13" fillId="0" borderId="14" xfId="0" applyFont="1" applyBorder="1" applyAlignment="1">
      <alignment horizontal="center"/>
    </xf>
    <xf numFmtId="0" fontId="13" fillId="0" borderId="13" xfId="0" applyFont="1" applyBorder="1" applyAlignment="1">
      <alignment horizontal="left"/>
    </xf>
    <xf numFmtId="0" fontId="29" fillId="0" borderId="0" xfId="1"/>
    <xf numFmtId="0" fontId="29" fillId="0" borderId="0" xfId="1" applyAlignment="1">
      <alignment horizontal="center"/>
    </xf>
    <xf numFmtId="0" fontId="29" fillId="0" borderId="0" xfId="1" applyAlignment="1">
      <alignment horizontal="fill"/>
    </xf>
    <xf numFmtId="39" fontId="29" fillId="0" borderId="0" xfId="1" applyNumberFormat="1"/>
    <xf numFmtId="39" fontId="29" fillId="0" borderId="0" xfId="1" applyNumberFormat="1" applyAlignment="1">
      <alignment horizontal="center"/>
    </xf>
    <xf numFmtId="39" fontId="29" fillId="0" borderId="0" xfId="1" applyNumberFormat="1" applyAlignment="1">
      <alignment horizontal="fill"/>
    </xf>
    <xf numFmtId="0" fontId="0" fillId="0" borderId="0" xfId="0" applyAlignment="1">
      <alignment horizontal="right"/>
    </xf>
    <xf numFmtId="0" fontId="20" fillId="0" borderId="0" xfId="0" applyFont="1" applyAlignment="1">
      <alignment horizontal="right"/>
    </xf>
    <xf numFmtId="0" fontId="14" fillId="0" borderId="0" xfId="0" applyFont="1" applyAlignment="1" applyProtection="1">
      <alignment horizontal="centerContinuous"/>
      <protection locked="0"/>
    </xf>
    <xf numFmtId="0" fontId="13" fillId="0" borderId="0" xfId="0" applyFont="1" applyAlignment="1" applyProtection="1">
      <alignment horizontal="centerContinuous"/>
      <protection locked="0"/>
    </xf>
    <xf numFmtId="0" fontId="0" fillId="0" borderId="0" xfId="0" applyProtection="1">
      <protection locked="0"/>
    </xf>
    <xf numFmtId="164" fontId="14" fillId="0" borderId="0" xfId="0" applyNumberFormat="1" applyFont="1" applyAlignment="1" applyProtection="1">
      <alignment horizontal="centerContinuous"/>
      <protection locked="0"/>
    </xf>
    <xf numFmtId="0" fontId="15" fillId="0" borderId="0" xfId="0" applyFont="1" applyProtection="1">
      <protection locked="0"/>
    </xf>
    <xf numFmtId="0" fontId="16" fillId="0" borderId="1" xfId="0" applyFont="1" applyBorder="1" applyAlignment="1" applyProtection="1">
      <alignment horizontal="centerContinuous"/>
      <protection locked="0"/>
    </xf>
    <xf numFmtId="0" fontId="15" fillId="0" borderId="1" xfId="0" applyFont="1" applyBorder="1" applyAlignment="1" applyProtection="1">
      <alignment horizontal="centerContinuous"/>
      <protection locked="0"/>
    </xf>
    <xf numFmtId="0" fontId="16" fillId="0" borderId="0" xfId="0" applyFont="1" applyAlignment="1" applyProtection="1">
      <alignment horizontal="center"/>
      <protection locked="0"/>
    </xf>
    <xf numFmtId="0" fontId="16" fillId="0" borderId="1" xfId="0" applyFont="1" applyBorder="1" applyAlignment="1" applyProtection="1">
      <alignment horizontal="center"/>
      <protection locked="0"/>
    </xf>
    <xf numFmtId="0" fontId="16" fillId="0" borderId="0" xfId="0" applyFont="1" applyProtection="1">
      <protection locked="0"/>
    </xf>
    <xf numFmtId="39" fontId="15" fillId="0" borderId="0" xfId="0" applyNumberFormat="1" applyFont="1" applyProtection="1">
      <protection locked="0"/>
    </xf>
    <xf numFmtId="0" fontId="15" fillId="0" borderId="0" xfId="0" applyFont="1" applyAlignment="1" applyProtection="1">
      <alignment wrapText="1"/>
      <protection locked="0"/>
    </xf>
    <xf numFmtId="39" fontId="15" fillId="0" borderId="1" xfId="0" applyNumberFormat="1" applyFont="1" applyBorder="1" applyProtection="1">
      <protection locked="0"/>
    </xf>
    <xf numFmtId="39" fontId="15" fillId="0" borderId="2" xfId="0" applyNumberFormat="1" applyFont="1" applyBorder="1" applyProtection="1">
      <protection locked="0"/>
    </xf>
    <xf numFmtId="39" fontId="15" fillId="0" borderId="60" xfId="0" applyNumberFormat="1" applyFont="1" applyBorder="1" applyProtection="1">
      <protection locked="0"/>
    </xf>
    <xf numFmtId="0" fontId="16" fillId="0" borderId="0" xfId="0" quotePrefix="1" applyFont="1" applyAlignment="1" applyProtection="1">
      <alignment horizontal="centerContinuous"/>
      <protection locked="0"/>
    </xf>
    <xf numFmtId="0" fontId="13"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5" fillId="0" borderId="0" xfId="0" applyNumberFormat="1" applyFont="1"/>
    <xf numFmtId="39" fontId="15" fillId="0" borderId="1" xfId="0" applyNumberFormat="1" applyFont="1" applyBorder="1"/>
    <xf numFmtId="39" fontId="15" fillId="0" borderId="2" xfId="0" applyNumberFormat="1" applyFont="1" applyBorder="1"/>
    <xf numFmtId="39" fontId="15" fillId="0" borderId="60" xfId="0" applyNumberFormat="1" applyFont="1" applyBorder="1"/>
    <xf numFmtId="0" fontId="16" fillId="0" borderId="0" xfId="0" applyFont="1" applyAlignment="1" applyProtection="1">
      <alignment horizontal="centerContinuous"/>
      <protection locked="0"/>
    </xf>
    <xf numFmtId="0" fontId="15" fillId="0" borderId="0" xfId="0" applyFont="1" applyAlignment="1" applyProtection="1">
      <alignment horizontal="centerContinuous"/>
      <protection locked="0"/>
    </xf>
    <xf numFmtId="0" fontId="16" fillId="0" borderId="2" xfId="0" applyFont="1" applyBorder="1" applyAlignment="1" applyProtection="1">
      <alignment horizontal="centerContinuous" wrapText="1"/>
      <protection locked="0"/>
    </xf>
    <xf numFmtId="0" fontId="15" fillId="0" borderId="2" xfId="0" applyFont="1" applyBorder="1" applyAlignment="1" applyProtection="1">
      <alignment horizontal="centerContinuous" wrapText="1"/>
      <protection locked="0"/>
    </xf>
    <xf numFmtId="0" fontId="16" fillId="0" borderId="2" xfId="0" applyFont="1" applyBorder="1" applyAlignment="1" applyProtection="1">
      <alignment horizontal="centerContinuous"/>
      <protection locked="0"/>
    </xf>
    <xf numFmtId="0" fontId="15" fillId="0" borderId="2" xfId="0" applyFont="1" applyBorder="1" applyAlignment="1" applyProtection="1">
      <alignment horizontal="centerContinuous"/>
      <protection locked="0"/>
    </xf>
    <xf numFmtId="0" fontId="15" fillId="0" borderId="1" xfId="0" applyFont="1" applyBorder="1" applyProtection="1">
      <protection locked="0"/>
    </xf>
    <xf numFmtId="37" fontId="15" fillId="0" borderId="0" xfId="0" applyNumberFormat="1" applyFont="1" applyProtection="1">
      <protection locked="0"/>
    </xf>
    <xf numFmtId="0" fontId="16" fillId="0" borderId="0" xfId="0" quotePrefix="1" applyFont="1" applyAlignment="1" applyProtection="1">
      <alignment textRotation="180"/>
      <protection locked="0"/>
    </xf>
    <xf numFmtId="39" fontId="15" fillId="0" borderId="61" xfId="0" applyNumberFormat="1" applyFont="1" applyBorder="1" applyProtection="1">
      <protection locked="0"/>
    </xf>
    <xf numFmtId="39" fontId="15" fillId="3" borderId="0" xfId="0" applyNumberFormat="1" applyFont="1" applyFill="1" applyProtection="1">
      <protection locked="0"/>
    </xf>
    <xf numFmtId="39" fontId="15" fillId="3" borderId="1" xfId="0" applyNumberFormat="1" applyFont="1" applyFill="1" applyBorder="1" applyProtection="1">
      <protection locked="0"/>
    </xf>
    <xf numFmtId="39" fontId="15" fillId="3" borderId="61" xfId="0" applyNumberFormat="1" applyFont="1" applyFill="1" applyBorder="1" applyProtection="1">
      <protection locked="0"/>
    </xf>
    <xf numFmtId="37" fontId="15" fillId="0" borderId="0" xfId="0" applyNumberFormat="1" applyFont="1" applyAlignment="1" applyProtection="1">
      <alignment horizontal="centerContinuous"/>
      <protection locked="0"/>
    </xf>
    <xf numFmtId="37" fontId="15" fillId="0" borderId="0" xfId="0" applyNumberFormat="1" applyFont="1" applyAlignment="1" applyProtection="1">
      <alignment horizontal="left"/>
      <protection locked="0"/>
    </xf>
    <xf numFmtId="0" fontId="16" fillId="0" borderId="0" xfId="0" quotePrefix="1" applyFont="1" applyProtection="1">
      <protection locked="0"/>
    </xf>
    <xf numFmtId="4" fontId="15" fillId="0" borderId="0" xfId="0" applyNumberFormat="1" applyFont="1" applyProtection="1">
      <protection locked="0"/>
    </xf>
    <xf numFmtId="39" fontId="15" fillId="0" borderId="61" xfId="0" applyNumberFormat="1" applyFont="1" applyBorder="1"/>
    <xf numFmtId="0" fontId="15" fillId="0" borderId="0" xfId="0" applyFont="1" applyAlignment="1" applyProtection="1">
      <alignment horizontal="center"/>
      <protection locked="0"/>
    </xf>
    <xf numFmtId="0" fontId="17" fillId="0" borderId="0" xfId="0" applyFont="1" applyAlignment="1" applyProtection="1">
      <alignment horizontal="center"/>
      <protection locked="0"/>
    </xf>
    <xf numFmtId="39" fontId="0" fillId="0" borderId="0" xfId="0" applyNumberFormat="1" applyProtection="1">
      <protection locked="0"/>
    </xf>
    <xf numFmtId="39" fontId="15" fillId="0" borderId="8" xfId="0" applyNumberFormat="1" applyFont="1" applyBorder="1" applyProtection="1">
      <protection locked="0"/>
    </xf>
    <xf numFmtId="39" fontId="15" fillId="0" borderId="8" xfId="0" applyNumberFormat="1" applyFont="1" applyBorder="1"/>
    <xf numFmtId="0" fontId="17" fillId="0" borderId="0" xfId="0" applyFont="1" applyAlignment="1" applyProtection="1">
      <alignment horizontal="center" wrapText="1"/>
      <protection locked="0"/>
    </xf>
    <xf numFmtId="39" fontId="15" fillId="0" borderId="0" xfId="0" applyNumberFormat="1" applyFont="1" applyAlignment="1" applyProtection="1">
      <alignment horizontal="right"/>
      <protection locked="0"/>
    </xf>
    <xf numFmtId="0" fontId="16" fillId="0" borderId="0" xfId="0" applyFont="1" applyAlignment="1" applyProtection="1">
      <alignment wrapText="1"/>
      <protection locked="0"/>
    </xf>
    <xf numFmtId="39" fontId="15" fillId="0" borderId="1" xfId="0" applyNumberFormat="1" applyFont="1" applyBorder="1" applyAlignment="1" applyProtection="1">
      <alignment horizontal="right"/>
      <protection locked="0"/>
    </xf>
    <xf numFmtId="39" fontId="15" fillId="0" borderId="0" xfId="0" applyNumberFormat="1" applyFont="1" applyAlignment="1">
      <alignment horizontal="right"/>
    </xf>
    <xf numFmtId="39" fontId="15" fillId="0" borderId="2" xfId="0" applyNumberFormat="1" applyFont="1" applyBorder="1" applyAlignment="1">
      <alignment horizontal="right"/>
    </xf>
    <xf numFmtId="39" fontId="15" fillId="0" borderId="1" xfId="0" applyNumberFormat="1" applyFont="1" applyBorder="1" applyAlignment="1">
      <alignment horizontal="right"/>
    </xf>
    <xf numFmtId="0" fontId="15"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6" fillId="0" borderId="0" xfId="0" applyFont="1" applyAlignment="1" applyProtection="1">
      <alignment horizontal="left"/>
      <protection locked="0"/>
    </xf>
    <xf numFmtId="0" fontId="16" fillId="0" borderId="61" xfId="0" applyFont="1" applyBorder="1" applyAlignment="1" applyProtection="1">
      <alignment horizontal="center"/>
      <protection locked="0"/>
    </xf>
    <xf numFmtId="0" fontId="15" fillId="0" borderId="12" xfId="0" applyFont="1" applyBorder="1" applyProtection="1">
      <protection locked="0"/>
    </xf>
    <xf numFmtId="0" fontId="16" fillId="0" borderId="0" xfId="0" quotePrefix="1" applyFont="1" applyAlignment="1" applyProtection="1">
      <alignment horizontal="centerContinuous" vertical="center"/>
      <protection locked="0"/>
    </xf>
    <xf numFmtId="39" fontId="15" fillId="0" borderId="62" xfId="0" applyNumberFormat="1" applyFont="1" applyBorder="1"/>
    <xf numFmtId="0" fontId="16" fillId="0" borderId="0" xfId="0" applyFont="1" applyAlignment="1" applyProtection="1">
      <alignment horizontal="left" wrapText="1"/>
      <protection locked="0"/>
    </xf>
    <xf numFmtId="0" fontId="15" fillId="0" borderId="0" xfId="0" applyFont="1" applyAlignment="1" applyProtection="1">
      <alignment horizontal="left" vertical="justify" wrapText="1"/>
      <protection locked="0"/>
    </xf>
    <xf numFmtId="37" fontId="15" fillId="0" borderId="0" xfId="0" applyNumberFormat="1" applyFont="1"/>
    <xf numFmtId="0" fontId="15" fillId="0" borderId="1" xfId="0" applyFont="1" applyBorder="1" applyAlignment="1" applyProtection="1">
      <alignment horizontal="center"/>
      <protection locked="0"/>
    </xf>
    <xf numFmtId="0" fontId="17" fillId="0" borderId="0" xfId="0" applyFont="1" applyAlignment="1" applyProtection="1">
      <alignment horizontal="center" vertical="center"/>
      <protection locked="0"/>
    </xf>
    <xf numFmtId="0" fontId="13" fillId="0" borderId="0" xfId="0" quotePrefix="1" applyFont="1" applyAlignment="1" applyProtection="1">
      <alignment horizontal="center"/>
      <protection locked="0"/>
    </xf>
    <xf numFmtId="0" fontId="18" fillId="0" borderId="0" xfId="0" applyFont="1" applyProtection="1">
      <protection locked="0"/>
    </xf>
    <xf numFmtId="0" fontId="13" fillId="0" borderId="0" xfId="0" applyFont="1" applyAlignment="1" applyProtection="1">
      <alignment horizontal="center"/>
      <protection locked="0"/>
    </xf>
    <xf numFmtId="0" fontId="13" fillId="0" borderId="0" xfId="0" applyFont="1" applyProtection="1">
      <protection locked="0"/>
    </xf>
    <xf numFmtId="0" fontId="0" fillId="0" borderId="0" xfId="0" applyAlignment="1" applyProtection="1">
      <alignment horizontal="center"/>
      <protection locked="0"/>
    </xf>
    <xf numFmtId="0" fontId="19"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1"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1" xfId="0" applyNumberFormat="1" applyBorder="1" applyAlignment="1">
      <alignment horizontal="centerContinuous"/>
    </xf>
    <xf numFmtId="0" fontId="0" fillId="0" borderId="14" xfId="0" applyBorder="1" applyProtection="1">
      <protection locked="0"/>
    </xf>
    <xf numFmtId="0" fontId="20"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7" fillId="0" borderId="0" xfId="0" applyFont="1" applyAlignment="1" applyProtection="1">
      <alignment horizontal="right"/>
      <protection locked="0"/>
    </xf>
    <xf numFmtId="0" fontId="15" fillId="0" borderId="0" xfId="0" applyFont="1" applyAlignment="1">
      <alignment horizontal="centerContinuous"/>
    </xf>
    <xf numFmtId="15" fontId="0" fillId="0" borderId="0" xfId="0" applyNumberFormat="1" applyAlignment="1" applyProtection="1">
      <alignment horizontal="centerContinuous"/>
      <protection locked="0"/>
    </xf>
    <xf numFmtId="37" fontId="16" fillId="0" borderId="0" xfId="0" quotePrefix="1" applyNumberFormat="1" applyFont="1" applyAlignment="1" applyProtection="1">
      <alignment horizontal="right"/>
      <protection locked="0"/>
    </xf>
    <xf numFmtId="37" fontId="15" fillId="0" borderId="0" xfId="0" applyNumberFormat="1" applyFont="1" applyAlignment="1" applyProtection="1">
      <alignment horizontal="right"/>
      <protection locked="0"/>
    </xf>
    <xf numFmtId="37" fontId="15" fillId="0" borderId="0" xfId="0" applyNumberFormat="1" applyFont="1" applyAlignment="1">
      <alignment horizontal="right"/>
    </xf>
    <xf numFmtId="15" fontId="16" fillId="0" borderId="0" xfId="0" applyNumberFormat="1" applyFont="1" applyAlignment="1" applyProtection="1">
      <alignment horizontal="centerContinuous"/>
      <protection locked="0"/>
    </xf>
    <xf numFmtId="15" fontId="16" fillId="0" borderId="0" xfId="0" applyNumberFormat="1" applyFont="1" applyAlignment="1" applyProtection="1">
      <alignment horizontal="center"/>
      <protection locked="0"/>
    </xf>
    <xf numFmtId="15" fontId="16" fillId="0" borderId="1" xfId="0" applyNumberFormat="1" applyFont="1" applyBorder="1" applyAlignment="1" applyProtection="1">
      <alignment horizontal="centerContinuous"/>
      <protection locked="0"/>
    </xf>
    <xf numFmtId="39" fontId="15" fillId="0" borderId="0" xfId="0" applyNumberFormat="1" applyFont="1" applyAlignment="1" applyProtection="1">
      <alignment horizontal="center"/>
      <protection locked="0"/>
    </xf>
    <xf numFmtId="0" fontId="16" fillId="0" borderId="0" xfId="0" quotePrefix="1" applyFont="1" applyAlignment="1" applyProtection="1">
      <alignment horizontal="right"/>
      <protection locked="0"/>
    </xf>
    <xf numFmtId="37" fontId="15" fillId="0" borderId="0" xfId="0" applyNumberFormat="1" applyFont="1" applyAlignment="1">
      <alignment horizontal="center"/>
    </xf>
    <xf numFmtId="39" fontId="15" fillId="0" borderId="0" xfId="0" applyNumberFormat="1" applyFont="1" applyAlignment="1">
      <alignment horizontal="center"/>
    </xf>
    <xf numFmtId="0" fontId="18" fillId="0" borderId="0" xfId="0" applyFont="1" applyAlignment="1" applyProtection="1">
      <alignment horizontal="left"/>
      <protection locked="0"/>
    </xf>
    <xf numFmtId="15" fontId="0" fillId="0" borderId="0" xfId="0" applyNumberFormat="1" applyProtection="1">
      <protection locked="0"/>
    </xf>
    <xf numFmtId="0" fontId="15" fillId="0" borderId="0" xfId="0" applyFont="1" applyAlignment="1" applyProtection="1">
      <alignment horizontal="right"/>
      <protection locked="0"/>
    </xf>
    <xf numFmtId="0" fontId="15" fillId="0" borderId="0" xfId="0" applyFont="1" applyAlignment="1">
      <alignment horizontal="center"/>
    </xf>
    <xf numFmtId="0" fontId="17" fillId="0" borderId="0" xfId="0" applyFont="1" applyAlignment="1">
      <alignment horizontal="center"/>
    </xf>
    <xf numFmtId="0" fontId="16" fillId="0" borderId="0" xfId="0" quotePrefix="1" applyFont="1" applyAlignment="1" applyProtection="1">
      <alignment horizontal="left"/>
      <protection locked="0"/>
    </xf>
    <xf numFmtId="0" fontId="16" fillId="0" borderId="0" xfId="0" applyFont="1" applyAlignment="1">
      <alignment wrapText="1"/>
    </xf>
    <xf numFmtId="0" fontId="16" fillId="0" borderId="1" xfId="0" applyFont="1" applyBorder="1" applyAlignment="1" applyProtection="1">
      <alignment horizontal="right"/>
      <protection locked="0"/>
    </xf>
    <xf numFmtId="37" fontId="16" fillId="0" borderId="0" xfId="0" applyNumberFormat="1" applyFont="1" applyAlignment="1">
      <alignment horizontal="center"/>
    </xf>
    <xf numFmtId="39" fontId="15" fillId="0" borderId="60" xfId="0" applyNumberFormat="1" applyFont="1" applyBorder="1" applyAlignment="1">
      <alignment horizontal="right"/>
    </xf>
    <xf numFmtId="0" fontId="17" fillId="0" borderId="0" xfId="0" applyFont="1" applyAlignment="1" applyProtection="1">
      <alignment horizontal="centerContinuous"/>
      <protection locked="0"/>
    </xf>
    <xf numFmtId="0" fontId="17" fillId="0" borderId="0" xfId="0" applyFont="1" applyProtection="1">
      <protection locked="0"/>
    </xf>
    <xf numFmtId="0" fontId="38" fillId="0" borderId="1" xfId="0" applyFont="1" applyBorder="1" applyAlignment="1" applyProtection="1">
      <alignment horizontal="center"/>
      <protection locked="0"/>
    </xf>
    <xf numFmtId="0" fontId="38" fillId="0" borderId="0" xfId="0" applyFont="1" applyAlignment="1" applyProtection="1">
      <alignment horizontal="center"/>
      <protection locked="0"/>
    </xf>
    <xf numFmtId="39" fontId="17" fillId="0" borderId="0" xfId="0" applyNumberFormat="1" applyFont="1" applyProtection="1">
      <protection locked="0"/>
    </xf>
    <xf numFmtId="0" fontId="17" fillId="0" borderId="0" xfId="0" applyFont="1" applyAlignment="1" applyProtection="1">
      <alignment wrapText="1"/>
      <protection locked="0"/>
    </xf>
    <xf numFmtId="37" fontId="17" fillId="0" borderId="0" xfId="0" applyNumberFormat="1" applyFont="1"/>
    <xf numFmtId="39" fontId="17" fillId="0" borderId="0" xfId="0" applyNumberFormat="1" applyFont="1"/>
    <xf numFmtId="0" fontId="16" fillId="0" borderId="0" xfId="0" quotePrefix="1" applyFont="1" applyAlignment="1" applyProtection="1">
      <alignment horizontal="center" textRotation="180"/>
      <protection locked="0"/>
    </xf>
    <xf numFmtId="0" fontId="13"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20"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60" xfId="0" applyNumberFormat="1" applyBorder="1"/>
    <xf numFmtId="39" fontId="0" fillId="3" borderId="0" xfId="0" applyNumberFormat="1" applyFill="1"/>
    <xf numFmtId="0" fontId="16"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3" fillId="0" borderId="1" xfId="0" applyFont="1" applyBorder="1" applyAlignment="1" applyProtection="1">
      <alignment horizontal="center" wrapText="1"/>
      <protection locked="0"/>
    </xf>
    <xf numFmtId="0" fontId="13" fillId="0" borderId="0" xfId="0" applyFont="1" applyAlignment="1" applyProtection="1">
      <alignment wrapText="1"/>
      <protection locked="0"/>
    </xf>
    <xf numFmtId="0" fontId="13" fillId="0" borderId="0" xfId="0" applyFont="1" applyAlignment="1" applyProtection="1">
      <alignment horizontal="left" wrapText="1"/>
      <protection locked="0"/>
    </xf>
    <xf numFmtId="39" fontId="0" fillId="2" borderId="0" xfId="0" applyNumberFormat="1" applyFill="1" applyProtection="1">
      <protection locked="0"/>
    </xf>
    <xf numFmtId="37" fontId="16"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1" xfId="0" applyNumberFormat="1" applyFill="1" applyBorder="1"/>
    <xf numFmtId="0" fontId="13" fillId="0" borderId="0" xfId="0" applyFont="1" applyAlignment="1">
      <alignment horizontal="center" wrapText="1"/>
    </xf>
    <xf numFmtId="0" fontId="28" fillId="0" borderId="0" xfId="0" applyFont="1" applyAlignment="1" applyProtection="1">
      <alignment horizontal="centerContinuous"/>
      <protection locked="0"/>
    </xf>
    <xf numFmtId="0" fontId="0" fillId="0" borderId="0" xfId="0" applyAlignment="1" applyProtection="1">
      <alignment textRotation="176"/>
      <protection locked="0"/>
    </xf>
    <xf numFmtId="0" fontId="23" fillId="0" borderId="0" xfId="0" applyFont="1" applyProtection="1">
      <protection locked="0"/>
    </xf>
    <xf numFmtId="39" fontId="14" fillId="2" borderId="64" xfId="6" applyFont="1" applyFill="1" applyBorder="1" applyAlignment="1" applyProtection="1">
      <alignment horizontal="centerContinuous" vertical="center"/>
      <protection locked="0"/>
    </xf>
    <xf numFmtId="39" fontId="21" fillId="0" borderId="64" xfId="6" applyFont="1" applyBorder="1" applyAlignment="1" applyProtection="1">
      <alignment horizontal="centerContinuous" vertical="center"/>
      <protection locked="0"/>
    </xf>
    <xf numFmtId="39" fontId="21" fillId="2" borderId="64" xfId="6" applyFont="1" applyFill="1" applyBorder="1" applyAlignment="1" applyProtection="1">
      <alignment horizontal="centerContinuous" vertical="center"/>
      <protection locked="0"/>
    </xf>
    <xf numFmtId="39" fontId="29" fillId="2" borderId="54" xfId="6" applyFill="1" applyBorder="1" applyAlignment="1" applyProtection="1">
      <alignment horizontal="centerContinuous" vertical="center"/>
      <protection locked="0"/>
    </xf>
    <xf numFmtId="39" fontId="29" fillId="0" borderId="0" xfId="6" applyProtection="1">
      <protection locked="0"/>
    </xf>
    <xf numFmtId="39" fontId="21" fillId="0" borderId="0" xfId="6" applyFont="1" applyAlignment="1" applyProtection="1">
      <alignment horizontal="centerContinuous" vertical="center"/>
      <protection locked="0"/>
    </xf>
    <xf numFmtId="39" fontId="14" fillId="2" borderId="0" xfId="6" applyFont="1" applyFill="1" applyAlignment="1" applyProtection="1">
      <alignment horizontal="centerContinuous" vertical="center"/>
      <protection locked="0"/>
    </xf>
    <xf numFmtId="39" fontId="21" fillId="2" borderId="0" xfId="6" applyFont="1" applyFill="1" applyAlignment="1" applyProtection="1">
      <alignment horizontal="centerContinuous" vertical="center"/>
      <protection locked="0"/>
    </xf>
    <xf numFmtId="39" fontId="29" fillId="2" borderId="65" xfId="6" applyFill="1" applyBorder="1" applyAlignment="1" applyProtection="1">
      <alignment horizontal="centerContinuous" vertical="center"/>
      <protection locked="0"/>
    </xf>
    <xf numFmtId="164" fontId="30" fillId="2" borderId="66" xfId="6" applyNumberFormat="1" applyFont="1" applyFill="1" applyBorder="1" applyAlignment="1" applyProtection="1">
      <alignment horizontal="centerContinuous" vertical="center"/>
      <protection locked="0"/>
    </xf>
    <xf numFmtId="39" fontId="29" fillId="2" borderId="66" xfId="6" applyFill="1" applyBorder="1" applyAlignment="1" applyProtection="1">
      <alignment horizontal="centerContinuous" vertical="center"/>
      <protection locked="0"/>
    </xf>
    <xf numFmtId="39" fontId="29" fillId="2" borderId="0" xfId="6" applyFill="1" applyAlignment="1" applyProtection="1">
      <alignment horizontal="centerContinuous" vertical="center"/>
      <protection locked="0"/>
    </xf>
    <xf numFmtId="39" fontId="29" fillId="2" borderId="66" xfId="6" applyFill="1" applyBorder="1" applyAlignment="1" applyProtection="1">
      <alignment horizontal="left" vertical="center"/>
      <protection locked="0"/>
    </xf>
    <xf numFmtId="39" fontId="16" fillId="0" borderId="72" xfId="6" applyFont="1" applyBorder="1" applyProtection="1">
      <protection locked="0"/>
    </xf>
    <xf numFmtId="39" fontId="29" fillId="0" borderId="72" xfId="6" applyBorder="1" applyProtection="1">
      <protection locked="0"/>
    </xf>
    <xf numFmtId="39" fontId="29" fillId="0" borderId="55" xfId="6" applyBorder="1" applyProtection="1">
      <protection locked="0"/>
    </xf>
    <xf numFmtId="39" fontId="29" fillId="0" borderId="73" xfId="6" applyBorder="1" applyAlignment="1" applyProtection="1">
      <alignment horizontal="center"/>
      <protection locked="0"/>
    </xf>
    <xf numFmtId="39" fontId="29" fillId="0" borderId="74" xfId="6" applyBorder="1" applyProtection="1">
      <protection locked="0"/>
    </xf>
    <xf numFmtId="39" fontId="29" fillId="0" borderId="73" xfId="6" applyBorder="1" applyProtection="1">
      <protection locked="0"/>
    </xf>
    <xf numFmtId="39" fontId="16" fillId="0" borderId="52" xfId="6" applyFont="1" applyBorder="1" applyProtection="1">
      <protection locked="0"/>
    </xf>
    <xf numFmtId="39" fontId="29" fillId="2" borderId="63" xfId="6" applyFill="1" applyBorder="1" applyProtection="1">
      <protection locked="0"/>
    </xf>
    <xf numFmtId="39" fontId="29" fillId="2" borderId="67" xfId="6" applyFill="1" applyBorder="1" applyProtection="1">
      <protection locked="0"/>
    </xf>
    <xf numFmtId="39" fontId="29" fillId="2" borderId="71" xfId="6" applyFill="1" applyBorder="1" applyProtection="1">
      <protection locked="0"/>
    </xf>
    <xf numFmtId="39" fontId="16" fillId="2" borderId="72" xfId="6" applyFont="1" applyFill="1" applyBorder="1" applyProtection="1">
      <protection locked="0"/>
    </xf>
    <xf numFmtId="39" fontId="29" fillId="2" borderId="72" xfId="6" applyFill="1" applyBorder="1" applyProtection="1">
      <protection locked="0"/>
    </xf>
    <xf numFmtId="0" fontId="29" fillId="0" borderId="73" xfId="6" applyNumberFormat="1" applyBorder="1" applyAlignment="1" applyProtection="1">
      <alignment horizontal="center"/>
      <protection locked="0"/>
    </xf>
    <xf numFmtId="39" fontId="15" fillId="0" borderId="74" xfId="6" applyFont="1" applyBorder="1" applyProtection="1">
      <protection locked="0"/>
    </xf>
    <xf numFmtId="39" fontId="16" fillId="2" borderId="52" xfId="6" applyFont="1" applyFill="1" applyBorder="1" applyProtection="1">
      <protection locked="0"/>
    </xf>
    <xf numFmtId="39" fontId="29" fillId="2" borderId="0" xfId="6" applyFill="1" applyProtection="1">
      <protection locked="0"/>
    </xf>
    <xf numFmtId="0" fontId="29" fillId="2" borderId="0" xfId="6" applyNumberFormat="1" applyFill="1" applyProtection="1">
      <protection locked="0"/>
    </xf>
    <xf numFmtId="164" fontId="14" fillId="0" borderId="0" xfId="0" applyNumberFormat="1" applyFont="1" applyAlignment="1" applyProtection="1">
      <alignment horizontal="center"/>
      <protection locked="0"/>
    </xf>
    <xf numFmtId="0" fontId="41" fillId="0" borderId="0" xfId="0" applyFont="1"/>
    <xf numFmtId="0" fontId="20" fillId="0" borderId="28" xfId="0" applyFont="1" applyBorder="1"/>
    <xf numFmtId="0" fontId="46" fillId="0" borderId="0" xfId="0" applyFont="1" applyAlignment="1" applyProtection="1">
      <alignment horizontal="right"/>
      <protection locked="0"/>
    </xf>
    <xf numFmtId="39" fontId="46" fillId="0" borderId="0" xfId="0" applyNumberFormat="1" applyFont="1" applyProtection="1">
      <protection locked="0"/>
    </xf>
    <xf numFmtId="39" fontId="0" fillId="0" borderId="7" xfId="0" applyNumberFormat="1" applyBorder="1" applyProtection="1">
      <protection locked="0"/>
    </xf>
    <xf numFmtId="39" fontId="0" fillId="0" borderId="5" xfId="0" applyNumberFormat="1" applyBorder="1" applyProtection="1">
      <protection locked="0"/>
    </xf>
    <xf numFmtId="39" fontId="0" fillId="0" borderId="6" xfId="0" applyNumberFormat="1" applyBorder="1" applyProtection="1">
      <protection locked="0"/>
    </xf>
    <xf numFmtId="39" fontId="0" fillId="0" borderId="4" xfId="0" applyNumberFormat="1" applyBorder="1" applyProtection="1">
      <protection locked="0"/>
    </xf>
    <xf numFmtId="39" fontId="0" fillId="0" borderId="36" xfId="0" applyNumberFormat="1" applyBorder="1" applyProtection="1">
      <protection locked="0"/>
    </xf>
    <xf numFmtId="39" fontId="0" fillId="0" borderId="9" xfId="0" applyNumberFormat="1" applyBorder="1" applyProtection="1">
      <protection locked="0"/>
    </xf>
    <xf numFmtId="39" fontId="0" fillId="0" borderId="7" xfId="0" applyNumberFormat="1" applyBorder="1" applyAlignment="1" applyProtection="1">
      <alignment horizontal="centerContinuous"/>
      <protection locked="0"/>
    </xf>
    <xf numFmtId="39" fontId="0" fillId="0" borderId="5" xfId="0" applyNumberFormat="1" applyBorder="1" applyAlignment="1" applyProtection="1">
      <alignment horizontal="centerContinuous"/>
      <protection locked="0"/>
    </xf>
    <xf numFmtId="39" fontId="0" fillId="0" borderId="6" xfId="0" applyNumberFormat="1" applyBorder="1" applyAlignment="1" applyProtection="1">
      <alignment horizontal="centerContinuous"/>
      <protection locked="0"/>
    </xf>
    <xf numFmtId="39" fontId="0" fillId="0" borderId="4" xfId="0" applyNumberFormat="1" applyBorder="1" applyAlignment="1" applyProtection="1">
      <alignment horizontal="centerContinuous"/>
      <protection locked="0"/>
    </xf>
    <xf numFmtId="0" fontId="16" fillId="0" borderId="0" xfId="0" applyFont="1" applyAlignment="1">
      <alignment horizontal="left" wrapText="1"/>
    </xf>
    <xf numFmtId="0" fontId="23" fillId="0" borderId="0" xfId="0" applyFont="1" applyAlignment="1">
      <alignment horizontal="left" wrapText="1"/>
    </xf>
    <xf numFmtId="37" fontId="16" fillId="0" borderId="0" xfId="0" applyNumberFormat="1" applyFont="1" applyAlignment="1">
      <alignment wrapText="1"/>
    </xf>
    <xf numFmtId="37" fontId="16" fillId="0" borderId="0" xfId="0" applyNumberFormat="1" applyFont="1" applyAlignment="1">
      <alignment horizontal="center" wrapText="1"/>
    </xf>
    <xf numFmtId="39" fontId="46" fillId="0" borderId="0" xfId="0" applyNumberFormat="1" applyFont="1"/>
    <xf numFmtId="0" fontId="16" fillId="0" borderId="0" xfId="1" applyFont="1"/>
    <xf numFmtId="15" fontId="16" fillId="0" borderId="0" xfId="1" applyNumberFormat="1" applyFont="1"/>
    <xf numFmtId="14" fontId="13" fillId="0" borderId="14" xfId="0" applyNumberFormat="1" applyFont="1" applyBorder="1" applyAlignment="1">
      <alignment horizontal="centerContinuous"/>
    </xf>
    <xf numFmtId="0" fontId="14" fillId="0" borderId="0" xfId="0" applyFont="1" applyAlignment="1" applyProtection="1">
      <alignment horizontal="center"/>
      <protection locked="0"/>
    </xf>
    <xf numFmtId="0" fontId="19" fillId="0" borderId="0" xfId="0" applyFont="1"/>
    <xf numFmtId="0" fontId="20" fillId="0" borderId="14" xfId="0" applyFont="1" applyBorder="1"/>
    <xf numFmtId="0" fontId="49" fillId="0" borderId="0" xfId="5"/>
    <xf numFmtId="0" fontId="50" fillId="0" borderId="0" xfId="5" applyFont="1" applyAlignment="1">
      <alignment horizontal="center"/>
    </xf>
    <xf numFmtId="0" fontId="50" fillId="0" borderId="0" xfId="5" applyFont="1"/>
    <xf numFmtId="0" fontId="50" fillId="0" borderId="12" xfId="5" applyFont="1" applyBorder="1"/>
    <xf numFmtId="0" fontId="51" fillId="0" borderId="12" xfId="5" applyFont="1" applyBorder="1" applyAlignment="1">
      <alignment horizontal="center"/>
    </xf>
    <xf numFmtId="0" fontId="51" fillId="0" borderId="0" xfId="5" applyFont="1"/>
    <xf numFmtId="0" fontId="51" fillId="0" borderId="0" xfId="5" applyFont="1" applyAlignment="1">
      <alignment horizontal="center"/>
    </xf>
    <xf numFmtId="0" fontId="20" fillId="0" borderId="0" xfId="0" applyFont="1" applyAlignment="1" applyProtection="1">
      <alignment horizontal="right"/>
      <protection locked="0"/>
    </xf>
    <xf numFmtId="0" fontId="20" fillId="0" borderId="41" xfId="0" applyFont="1" applyBorder="1"/>
    <xf numFmtId="0" fontId="0" fillId="0" borderId="0" xfId="0" applyAlignment="1" applyProtection="1">
      <alignment horizontal="right"/>
      <protection locked="0"/>
    </xf>
    <xf numFmtId="39" fontId="14" fillId="2" borderId="66" xfId="6" applyFont="1" applyFill="1" applyBorder="1" applyAlignment="1" applyProtection="1">
      <alignment horizontal="centerContinuous" vertical="center"/>
      <protection locked="0"/>
    </xf>
    <xf numFmtId="4" fontId="50" fillId="0" borderId="0" xfId="5" applyNumberFormat="1" applyFont="1"/>
    <xf numFmtId="4" fontId="50" fillId="0" borderId="62" xfId="5" applyNumberFormat="1" applyFont="1" applyBorder="1"/>
    <xf numFmtId="0" fontId="22" fillId="0" borderId="0" xfId="0" applyFont="1" applyAlignment="1">
      <alignment horizontal="centerContinuous" vertical="center"/>
    </xf>
    <xf numFmtId="0" fontId="22" fillId="0" borderId="0" xfId="0" applyFont="1" applyAlignment="1">
      <alignment horizontal="center" vertical="center"/>
    </xf>
    <xf numFmtId="0" fontId="22" fillId="0" borderId="0" xfId="0" applyFont="1"/>
    <xf numFmtId="0" fontId="37" fillId="0" borderId="0" xfId="0" applyFont="1"/>
    <xf numFmtId="0" fontId="15" fillId="0" borderId="0" xfId="1" applyFont="1"/>
    <xf numFmtId="0" fontId="29" fillId="0" borderId="12" xfId="1" applyBorder="1"/>
    <xf numFmtId="39" fontId="29" fillId="0" borderId="61" xfId="1" applyNumberFormat="1" applyBorder="1"/>
    <xf numFmtId="0" fontId="38" fillId="0" borderId="0" xfId="0" applyFont="1"/>
    <xf numFmtId="0" fontId="20" fillId="0" borderId="31" xfId="0" applyFont="1" applyBorder="1" applyAlignment="1">
      <alignment horizontal="center" vertical="center" wrapText="1"/>
    </xf>
    <xf numFmtId="0" fontId="14" fillId="0" borderId="0" xfId="9" applyFont="1"/>
    <xf numFmtId="0" fontId="12" fillId="0" borderId="0" xfId="10"/>
    <xf numFmtId="0" fontId="16" fillId="0" borderId="0" xfId="11" applyFont="1"/>
    <xf numFmtId="0" fontId="17" fillId="0" borderId="80" xfId="11" applyFont="1" applyBorder="1"/>
    <xf numFmtId="0" fontId="17" fillId="0" borderId="29" xfId="11" applyFont="1" applyBorder="1"/>
    <xf numFmtId="0" fontId="17" fillId="0" borderId="39" xfId="11" applyFont="1" applyBorder="1"/>
    <xf numFmtId="0" fontId="17" fillId="0" borderId="0" xfId="11" applyFont="1"/>
    <xf numFmtId="0" fontId="17" fillId="0" borderId="0" xfId="11" applyFont="1" applyAlignment="1">
      <alignment horizontal="center"/>
    </xf>
    <xf numFmtId="0" fontId="15" fillId="0" borderId="0" xfId="9" applyFont="1"/>
    <xf numFmtId="0" fontId="16" fillId="0" borderId="0" xfId="9" applyFont="1"/>
    <xf numFmtId="0" fontId="56" fillId="0" borderId="0" xfId="10" applyFont="1"/>
    <xf numFmtId="0" fontId="54" fillId="0" borderId="0" xfId="10" applyFont="1" applyAlignment="1">
      <alignment horizontal="left" vertical="center" wrapText="1" indent="1"/>
    </xf>
    <xf numFmtId="0" fontId="12" fillId="0" borderId="0" xfId="10" applyAlignment="1">
      <alignment horizontal="left" vertical="center" wrapText="1" indent="1"/>
    </xf>
    <xf numFmtId="0" fontId="20" fillId="0" borderId="0" xfId="11" applyAlignment="1">
      <alignment horizontal="center" wrapText="1"/>
    </xf>
    <xf numFmtId="0" fontId="13" fillId="0" borderId="81" xfId="11" applyFont="1" applyBorder="1" applyAlignment="1">
      <alignment horizontal="center"/>
    </xf>
    <xf numFmtId="0" fontId="13" fillId="0" borderId="26" xfId="11" applyFont="1" applyBorder="1" applyAlignment="1">
      <alignment horizontal="center"/>
    </xf>
    <xf numFmtId="167" fontId="20" fillId="0" borderId="81" xfId="11" applyNumberFormat="1" applyBorder="1" applyAlignment="1">
      <alignment horizontal="right" indent="22"/>
    </xf>
    <xf numFmtId="167" fontId="20" fillId="5" borderId="11" xfId="11" applyNumberFormat="1" applyFill="1" applyBorder="1" applyAlignment="1">
      <alignment horizontal="right" indent="22"/>
    </xf>
    <xf numFmtId="167" fontId="20" fillId="0" borderId="11" xfId="11" applyNumberFormat="1" applyBorder="1" applyAlignment="1">
      <alignment horizontal="right" indent="22"/>
    </xf>
    <xf numFmtId="167" fontId="20" fillId="4" borderId="11" xfId="11" applyNumberFormat="1" applyFill="1" applyBorder="1" applyAlignment="1">
      <alignment horizontal="right" indent="22"/>
    </xf>
    <xf numFmtId="167" fontId="20" fillId="5" borderId="26" xfId="11" applyNumberFormat="1" applyFill="1" applyBorder="1" applyAlignment="1">
      <alignment horizontal="right" indent="22"/>
    </xf>
    <xf numFmtId="167" fontId="20" fillId="5" borderId="12" xfId="11" applyNumberFormat="1" applyFill="1" applyBorder="1" applyAlignment="1">
      <alignment horizontal="right" indent="4"/>
    </xf>
    <xf numFmtId="0" fontId="20" fillId="0" borderId="0" xfId="9" applyAlignment="1">
      <alignment vertical="top" wrapText="1"/>
    </xf>
    <xf numFmtId="0" fontId="13" fillId="0" borderId="0" xfId="9" applyFont="1"/>
    <xf numFmtId="0" fontId="13" fillId="0" borderId="8" xfId="9" applyFont="1" applyBorder="1"/>
    <xf numFmtId="0" fontId="55" fillId="0" borderId="9" xfId="10" applyFont="1" applyBorder="1"/>
    <xf numFmtId="0" fontId="13" fillId="0" borderId="31" xfId="9" applyFont="1" applyBorder="1"/>
    <xf numFmtId="0" fontId="55" fillId="0" borderId="5" xfId="10" applyFont="1" applyBorder="1"/>
    <xf numFmtId="0" fontId="13" fillId="0" borderId="0" xfId="9" applyFont="1" applyAlignment="1">
      <alignment horizontal="right"/>
    </xf>
    <xf numFmtId="0" fontId="12" fillId="0" borderId="19" xfId="10" applyBorder="1"/>
    <xf numFmtId="0" fontId="13" fillId="0" borderId="19" xfId="9" applyFont="1" applyBorder="1"/>
    <xf numFmtId="0" fontId="13" fillId="0" borderId="1" xfId="9" applyFont="1" applyBorder="1"/>
    <xf numFmtId="0" fontId="55" fillId="0" borderId="4" xfId="10" applyFont="1" applyBorder="1"/>
    <xf numFmtId="0" fontId="20" fillId="0" borderId="0" xfId="9"/>
    <xf numFmtId="0" fontId="58" fillId="0" borderId="0" xfId="10" applyFont="1" applyAlignment="1">
      <alignment vertical="top"/>
    </xf>
    <xf numFmtId="0" fontId="63" fillId="0" borderId="0" xfId="10" applyFont="1" applyAlignment="1">
      <alignment horizontal="left" vertical="center" indent="1"/>
    </xf>
    <xf numFmtId="4" fontId="63" fillId="0" borderId="84" xfId="10" applyNumberFormat="1" applyFont="1" applyBorder="1"/>
    <xf numFmtId="0" fontId="63" fillId="0" borderId="0" xfId="10" applyFont="1" applyAlignment="1">
      <alignment horizontal="left" indent="1"/>
    </xf>
    <xf numFmtId="4" fontId="63" fillId="0" borderId="85" xfId="10" applyNumberFormat="1" applyFont="1" applyBorder="1"/>
    <xf numFmtId="0" fontId="63" fillId="0" borderId="0" xfId="10" applyFont="1" applyAlignment="1">
      <alignment horizontal="left" vertical="center" wrapText="1" indent="1"/>
    </xf>
    <xf numFmtId="4" fontId="63" fillId="7" borderId="85" xfId="10" applyNumberFormat="1" applyFont="1" applyFill="1" applyBorder="1"/>
    <xf numFmtId="0" fontId="63" fillId="0" borderId="0" xfId="10" applyFont="1" applyAlignment="1">
      <alignment horizontal="left" vertical="center" indent="3"/>
    </xf>
    <xf numFmtId="0" fontId="68" fillId="0" borderId="0" xfId="10" applyFont="1" applyAlignment="1">
      <alignment horizontal="left" vertical="center" indent="3"/>
    </xf>
    <xf numFmtId="0" fontId="56" fillId="0" borderId="0" xfId="10" applyFont="1" applyAlignment="1">
      <alignment horizontal="right" vertical="center" indent="1"/>
    </xf>
    <xf numFmtId="0" fontId="63" fillId="0" borderId="0" xfId="10" applyFont="1"/>
    <xf numFmtId="0" fontId="63" fillId="0" borderId="0" xfId="10" applyFont="1" applyAlignment="1">
      <alignment wrapText="1"/>
    </xf>
    <xf numFmtId="0" fontId="63" fillId="0" borderId="0" xfId="10" applyFont="1" applyAlignment="1">
      <alignment horizontal="left" vertical="center" wrapText="1" indent="5"/>
    </xf>
    <xf numFmtId="0" fontId="63" fillId="0" borderId="0" xfId="10" applyFont="1" applyAlignment="1">
      <alignment horizontal="left" indent="7"/>
    </xf>
    <xf numFmtId="0" fontId="72" fillId="0" borderId="0" xfId="10" applyFont="1"/>
    <xf numFmtId="0" fontId="64" fillId="0" borderId="0" xfId="10" applyFont="1" applyAlignment="1">
      <alignment horizontal="right" vertical="center" indent="1"/>
    </xf>
    <xf numFmtId="0" fontId="57" fillId="0" borderId="0" xfId="10" applyFont="1" applyAlignment="1">
      <alignment horizontal="right" vertical="center" indent="1"/>
    </xf>
    <xf numFmtId="4" fontId="49" fillId="0" borderId="0" xfId="5" applyNumberFormat="1"/>
    <xf numFmtId="164" fontId="13" fillId="0" borderId="32" xfId="0" quotePrefix="1" applyNumberFormat="1" applyFont="1" applyBorder="1" applyAlignment="1">
      <alignment horizontal="centerContinuous"/>
    </xf>
    <xf numFmtId="0" fontId="74" fillId="0" borderId="0" xfId="0" applyFont="1"/>
    <xf numFmtId="39" fontId="0" fillId="8" borderId="1" xfId="0" applyNumberFormat="1" applyFill="1" applyBorder="1"/>
    <xf numFmtId="39" fontId="0" fillId="8" borderId="0" xfId="0" applyNumberFormat="1" applyFill="1"/>
    <xf numFmtId="0" fontId="15" fillId="0" borderId="1" xfId="0" applyFont="1" applyBorder="1"/>
    <xf numFmtId="0" fontId="0" fillId="0" borderId="1" xfId="0" applyBorder="1" applyAlignment="1">
      <alignment horizontal="center"/>
    </xf>
    <xf numFmtId="0" fontId="14" fillId="0" borderId="2" xfId="0" applyFont="1" applyBorder="1"/>
    <xf numFmtId="0" fontId="0" fillId="0" borderId="2" xfId="0" applyBorder="1" applyAlignment="1">
      <alignment horizontal="center"/>
    </xf>
    <xf numFmtId="0" fontId="16" fillId="0" borderId="0" xfId="0" applyFont="1" applyAlignment="1" applyProtection="1">
      <alignment horizontal="right"/>
      <protection locked="0"/>
    </xf>
    <xf numFmtId="0" fontId="0" fillId="0" borderId="18" xfId="0" applyBorder="1" applyAlignment="1">
      <alignment horizontal="center"/>
    </xf>
    <xf numFmtId="0" fontId="0" fillId="0" borderId="86" xfId="0" applyBorder="1"/>
    <xf numFmtId="39" fontId="0" fillId="0" borderId="87" xfId="0" applyNumberFormat="1" applyBorder="1"/>
    <xf numFmtId="0" fontId="16" fillId="0" borderId="1" xfId="0" applyFont="1" applyBorder="1" applyAlignment="1">
      <alignment horizontal="center"/>
    </xf>
    <xf numFmtId="0" fontId="16" fillId="0" borderId="0" xfId="0" applyFont="1" applyAlignment="1">
      <alignment horizontal="left"/>
    </xf>
    <xf numFmtId="0" fontId="15" fillId="0" borderId="0" xfId="0" applyFont="1" applyAlignment="1">
      <alignment wrapText="1"/>
    </xf>
    <xf numFmtId="0" fontId="16" fillId="0" borderId="0" xfId="0" applyFont="1" applyAlignment="1">
      <alignment horizontal="center" wrapText="1"/>
    </xf>
    <xf numFmtId="15" fontId="0" fillId="0" borderId="0" xfId="0" applyNumberFormat="1" applyAlignment="1">
      <alignment horizontal="centerContinuous"/>
    </xf>
    <xf numFmtId="0" fontId="16" fillId="0" borderId="0" xfId="0" quotePrefix="1" applyFont="1" applyAlignment="1">
      <alignment horizontal="right"/>
    </xf>
    <xf numFmtId="0" fontId="16" fillId="0" borderId="1" xfId="0" applyFont="1" applyBorder="1" applyAlignment="1">
      <alignment horizontal="centerContinuous"/>
    </xf>
    <xf numFmtId="0" fontId="15" fillId="0" borderId="1" xfId="0" applyFont="1" applyBorder="1" applyAlignment="1">
      <alignment horizontal="centerContinuous"/>
    </xf>
    <xf numFmtId="0" fontId="16" fillId="0" borderId="1" xfId="0" applyFont="1" applyBorder="1"/>
    <xf numFmtId="0" fontId="16" fillId="0" borderId="2" xfId="0" applyFont="1" applyBorder="1" applyAlignment="1">
      <alignment horizontal="centerContinuous" wrapText="1"/>
    </xf>
    <xf numFmtId="37" fontId="16" fillId="0" borderId="0" xfId="0" applyNumberFormat="1" applyFont="1" applyAlignment="1">
      <alignment horizontal="centerContinuous"/>
    </xf>
    <xf numFmtId="39" fontId="25" fillId="0" borderId="0" xfId="0" applyNumberFormat="1" applyFont="1"/>
    <xf numFmtId="0" fontId="17" fillId="0" borderId="0" xfId="0" applyFont="1" applyAlignment="1">
      <alignment horizontal="center" wrapText="1"/>
    </xf>
    <xf numFmtId="15" fontId="16" fillId="0" borderId="0" xfId="0" applyNumberFormat="1" applyFont="1" applyAlignment="1">
      <alignment horizontal="centerContinuous"/>
    </xf>
    <xf numFmtId="15" fontId="16" fillId="0" borderId="0" xfId="0" applyNumberFormat="1" applyFont="1" applyAlignment="1">
      <alignment horizontal="center"/>
    </xf>
    <xf numFmtId="15" fontId="16" fillId="0" borderId="1" xfId="0" applyNumberFormat="1" applyFont="1" applyBorder="1" applyAlignment="1">
      <alignment horizontal="centerContinuous"/>
    </xf>
    <xf numFmtId="0" fontId="17" fillId="0" borderId="0" xfId="0" applyFont="1" applyAlignment="1">
      <alignment horizontal="right"/>
    </xf>
    <xf numFmtId="39" fontId="16" fillId="0" borderId="0" xfId="0" applyNumberFormat="1" applyFont="1" applyAlignment="1">
      <alignment horizontal="center"/>
    </xf>
    <xf numFmtId="0" fontId="16" fillId="0" borderId="1" xfId="0" applyFont="1" applyBorder="1" applyAlignment="1">
      <alignment horizontal="right"/>
    </xf>
    <xf numFmtId="0" fontId="15" fillId="0" borderId="1" xfId="0" applyFont="1" applyBorder="1" applyAlignment="1">
      <alignment horizontal="center"/>
    </xf>
    <xf numFmtId="37" fontId="16" fillId="0" borderId="0" xfId="0" applyNumberFormat="1" applyFont="1" applyAlignment="1">
      <alignment horizontal="right"/>
    </xf>
    <xf numFmtId="0" fontId="16" fillId="0" borderId="0" xfId="0" quotePrefix="1" applyFont="1" applyAlignment="1">
      <alignment textRotation="180"/>
    </xf>
    <xf numFmtId="0" fontId="16" fillId="0" borderId="61" xfId="0" applyFont="1" applyBorder="1" applyAlignment="1">
      <alignment horizontal="center"/>
    </xf>
    <xf numFmtId="0" fontId="16" fillId="0" borderId="0" xfId="0" quotePrefix="1" applyFont="1" applyAlignment="1">
      <alignment vertical="center" textRotation="180"/>
    </xf>
    <xf numFmtId="0" fontId="15" fillId="0" borderId="0" xfId="0" applyFont="1" applyAlignment="1">
      <alignment horizontal="left" vertical="justify" wrapText="1"/>
    </xf>
    <xf numFmtId="0" fontId="38" fillId="0" borderId="0" xfId="0" applyFont="1" applyAlignment="1">
      <alignment horizontal="center"/>
    </xf>
    <xf numFmtId="0" fontId="38" fillId="0" borderId="1" xfId="0" applyFont="1" applyBorder="1" applyAlignment="1">
      <alignment horizontal="center"/>
    </xf>
    <xf numFmtId="0" fontId="47" fillId="9" borderId="0" xfId="1" applyFont="1" applyFill="1"/>
    <xf numFmtId="0" fontId="29" fillId="9" borderId="0" xfId="1" applyFill="1"/>
    <xf numFmtId="0" fontId="15" fillId="0" borderId="0" xfId="1" applyFont="1" applyAlignment="1">
      <alignment horizontal="center"/>
    </xf>
    <xf numFmtId="0" fontId="15" fillId="0" borderId="0" xfId="1" applyFont="1" applyAlignment="1">
      <alignment horizontal="fill"/>
    </xf>
    <xf numFmtId="0" fontId="14" fillId="0" borderId="0" xfId="0" applyFont="1"/>
    <xf numFmtId="15" fontId="51"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4" fillId="0" borderId="31" xfId="0" applyNumberFormat="1" applyFont="1" applyBorder="1"/>
    <xf numFmtId="1" fontId="24"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3" fillId="0" borderId="85" xfId="10" applyNumberFormat="1" applyFont="1" applyBorder="1" applyProtection="1">
      <protection locked="0"/>
    </xf>
    <xf numFmtId="0" fontId="0" fillId="0" borderId="87" xfId="0" applyBorder="1"/>
    <xf numFmtId="49" fontId="51" fillId="0" borderId="12" xfId="5" applyNumberFormat="1" applyFont="1" applyBorder="1" applyAlignment="1">
      <alignment horizontal="center" wrapText="1"/>
    </xf>
    <xf numFmtId="1" fontId="17" fillId="0" borderId="29" xfId="11" applyNumberFormat="1" applyFont="1" applyBorder="1" applyAlignment="1">
      <alignment horizontal="left"/>
    </xf>
    <xf numFmtId="0" fontId="59" fillId="0" borderId="0" xfId="12"/>
    <xf numFmtId="0" fontId="17" fillId="0" borderId="0" xfId="0" quotePrefix="1" applyFont="1" applyAlignment="1" applyProtection="1">
      <alignment horizontal="center"/>
      <protection locked="0"/>
    </xf>
    <xf numFmtId="0" fontId="51" fillId="0" borderId="12" xfId="5" applyFont="1" applyBorder="1" applyAlignment="1">
      <alignment horizontal="center" vertical="top"/>
    </xf>
    <xf numFmtId="0" fontId="16"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3"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4" fillId="0" borderId="0" xfId="0" applyNumberFormat="1" applyFont="1"/>
    <xf numFmtId="165" fontId="64" fillId="0" borderId="61"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4"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4" fillId="0" borderId="31" xfId="0" applyNumberFormat="1" applyFont="1" applyBorder="1" applyProtection="1">
      <protection locked="0"/>
    </xf>
    <xf numFmtId="1" fontId="0" fillId="0" borderId="0" xfId="0" applyNumberFormat="1" applyProtection="1">
      <protection locked="0"/>
    </xf>
    <xf numFmtId="1" fontId="24" fillId="0" borderId="11" xfId="0" applyNumberFormat="1" applyFont="1" applyBorder="1" applyProtection="1">
      <protection locked="0"/>
    </xf>
    <xf numFmtId="1" fontId="24" fillId="0" borderId="25" xfId="0" applyNumberFormat="1" applyFont="1" applyBorder="1" applyProtection="1">
      <protection locked="0"/>
    </xf>
    <xf numFmtId="1" fontId="0" fillId="0" borderId="5" xfId="0" applyNumberFormat="1" applyBorder="1" applyProtection="1">
      <protection locked="0"/>
    </xf>
    <xf numFmtId="1" fontId="26"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20" fillId="0" borderId="0" xfId="38"/>
    <xf numFmtId="0" fontId="18" fillId="0" borderId="0" xfId="38" applyFont="1"/>
    <xf numFmtId="0" fontId="13" fillId="0" borderId="0" xfId="38" applyFont="1"/>
    <xf numFmtId="0" fontId="15" fillId="0" borderId="0" xfId="0" applyFont="1" applyAlignment="1">
      <alignment horizontal="right"/>
    </xf>
    <xf numFmtId="0" fontId="13" fillId="0" borderId="0" xfId="38" applyFont="1" applyAlignment="1">
      <alignment horizontal="left"/>
    </xf>
    <xf numFmtId="0" fontId="20" fillId="0" borderId="0" xfId="38" applyAlignment="1">
      <alignment horizontal="left"/>
    </xf>
    <xf numFmtId="0" fontId="14" fillId="0" borderId="12" xfId="0" applyFont="1" applyBorder="1"/>
    <xf numFmtId="0" fontId="13" fillId="0" borderId="86" xfId="0" applyFont="1" applyBorder="1"/>
    <xf numFmtId="0" fontId="20" fillId="11" borderId="0" xfId="0" applyFont="1" applyFill="1"/>
    <xf numFmtId="0" fontId="0" fillId="11" borderId="0" xfId="0" applyFill="1"/>
    <xf numFmtId="168" fontId="29" fillId="0" borderId="97" xfId="6" applyNumberFormat="1" applyBorder="1" applyAlignment="1" applyProtection="1">
      <alignment horizontal="center"/>
      <protection locked="0"/>
    </xf>
    <xf numFmtId="39" fontId="15" fillId="0" borderId="98" xfId="6" applyFont="1" applyBorder="1" applyProtection="1">
      <protection locked="0"/>
    </xf>
    <xf numFmtId="0" fontId="17" fillId="11" borderId="0" xfId="0" applyFont="1" applyFill="1" applyAlignment="1">
      <alignment horizontal="right"/>
    </xf>
    <xf numFmtId="0" fontId="17" fillId="11" borderId="0" xfId="0" applyFont="1" applyFill="1" applyAlignment="1">
      <alignment horizontal="center"/>
    </xf>
    <xf numFmtId="0" fontId="0" fillId="0" borderId="94" xfId="0" applyBorder="1"/>
    <xf numFmtId="0" fontId="13" fillId="0" borderId="101" xfId="0" applyFont="1" applyBorder="1"/>
    <xf numFmtId="0" fontId="20" fillId="0" borderId="0" xfId="38" applyAlignment="1">
      <alignment horizontal="right"/>
    </xf>
    <xf numFmtId="0" fontId="41" fillId="0" borderId="0" xfId="38" applyFont="1"/>
    <xf numFmtId="39" fontId="0" fillId="12" borderId="101" xfId="0" applyNumberFormat="1" applyFill="1" applyBorder="1" applyProtection="1">
      <protection locked="0"/>
    </xf>
    <xf numFmtId="0" fontId="14" fillId="0" borderId="94" xfId="0" applyFont="1" applyBorder="1"/>
    <xf numFmtId="0" fontId="16" fillId="0" borderId="0" xfId="0" quotePrefix="1" applyFont="1" applyAlignment="1" applyProtection="1">
      <alignment horizontal="center"/>
      <protection locked="0"/>
    </xf>
    <xf numFmtId="0" fontId="20" fillId="0" borderId="0" xfId="38" applyAlignment="1">
      <alignment horizontal="left" indent="1"/>
    </xf>
    <xf numFmtId="0" fontId="20" fillId="0" borderId="0" xfId="38" applyAlignment="1">
      <alignment horizontal="left" indent="3"/>
    </xf>
    <xf numFmtId="44" fontId="20" fillId="0" borderId="0" xfId="38" applyNumberFormat="1" applyAlignment="1">
      <alignment wrapText="1"/>
    </xf>
    <xf numFmtId="42" fontId="20" fillId="0" borderId="0" xfId="38" applyNumberFormat="1"/>
    <xf numFmtId="41" fontId="20" fillId="0" borderId="0" xfId="38" applyNumberFormat="1"/>
    <xf numFmtId="0" fontId="90" fillId="0" borderId="0" xfId="38" applyFont="1"/>
    <xf numFmtId="0" fontId="20" fillId="0" borderId="0" xfId="38" applyAlignment="1">
      <alignment vertical="center"/>
    </xf>
    <xf numFmtId="0" fontId="41" fillId="0" borderId="0" xfId="38" applyFont="1" applyAlignment="1">
      <alignment vertical="center"/>
    </xf>
    <xf numFmtId="0" fontId="20" fillId="0" borderId="94" xfId="38" applyBorder="1" applyAlignment="1">
      <alignment horizontal="center"/>
    </xf>
    <xf numFmtId="0" fontId="79" fillId="0" borderId="0" xfId="38" applyFont="1" applyAlignment="1">
      <alignment horizontal="center"/>
    </xf>
    <xf numFmtId="41" fontId="20" fillId="0" borderId="94" xfId="38" applyNumberFormat="1" applyBorder="1"/>
    <xf numFmtId="42" fontId="20" fillId="0" borderId="100" xfId="38" applyNumberFormat="1" applyBorder="1"/>
    <xf numFmtId="0" fontId="79" fillId="0" borderId="0" xfId="38" applyFont="1"/>
    <xf numFmtId="0" fontId="50" fillId="0" borderId="0" xfId="38" applyFont="1" applyAlignment="1">
      <alignment horizontal="center"/>
    </xf>
    <xf numFmtId="0" fontId="19" fillId="0" borderId="94" xfId="38" applyFont="1" applyBorder="1" applyAlignment="1">
      <alignment horizontal="center"/>
    </xf>
    <xf numFmtId="41" fontId="20" fillId="14" borderId="0" xfId="38" applyNumberFormat="1" applyFill="1"/>
    <xf numFmtId="42" fontId="50" fillId="0" borderId="61" xfId="38" applyNumberFormat="1" applyFont="1" applyBorder="1" applyAlignment="1">
      <alignment horizontal="center"/>
    </xf>
    <xf numFmtId="41" fontId="79" fillId="0" borderId="0" xfId="38" applyNumberFormat="1" applyFont="1" applyAlignment="1">
      <alignment horizontal="center"/>
    </xf>
    <xf numFmtId="42" fontId="20" fillId="0" borderId="100" xfId="38" applyNumberFormat="1" applyBorder="1" applyAlignment="1">
      <alignment horizontal="center"/>
    </xf>
    <xf numFmtId="0" fontId="0" fillId="0" borderId="100" xfId="0" applyBorder="1"/>
    <xf numFmtId="41" fontId="20" fillId="0" borderId="100" xfId="38" applyNumberFormat="1" applyBorder="1"/>
    <xf numFmtId="0" fontId="20" fillId="0" borderId="0" xfId="38" applyAlignment="1">
      <alignment wrapText="1"/>
    </xf>
    <xf numFmtId="0" fontId="15" fillId="0" borderId="0" xfId="0" quotePrefix="1" applyFont="1" applyProtection="1">
      <protection locked="0"/>
    </xf>
    <xf numFmtId="49" fontId="19" fillId="0" borderId="0" xfId="38" applyNumberFormat="1" applyFont="1" applyAlignment="1">
      <alignment horizontal="center" vertical="center" wrapText="1"/>
    </xf>
    <xf numFmtId="0" fontId="20" fillId="0" borderId="94" xfId="38" applyBorder="1" applyAlignment="1">
      <alignment horizontal="center" vertical="center" wrapText="1"/>
    </xf>
    <xf numFmtId="0" fontId="20" fillId="0" borderId="100" xfId="38" applyBorder="1" applyAlignment="1">
      <alignment horizontal="center" vertical="center" wrapText="1"/>
    </xf>
    <xf numFmtId="0" fontId="20" fillId="0" borderId="94" xfId="38" applyBorder="1"/>
    <xf numFmtId="0" fontId="20" fillId="0" borderId="62" xfId="38" applyBorder="1"/>
    <xf numFmtId="0" fontId="19" fillId="0" borderId="0" xfId="38" applyFont="1" applyAlignment="1">
      <alignment horizontal="center"/>
    </xf>
    <xf numFmtId="0" fontId="85" fillId="0" borderId="0" xfId="5" quotePrefix="1" applyFont="1"/>
    <xf numFmtId="0" fontId="16" fillId="0" borderId="0" xfId="0" quotePrefix="1" applyFont="1"/>
    <xf numFmtId="0" fontId="93" fillId="0" borderId="0" xfId="0" applyFont="1" applyAlignment="1">
      <alignment horizontal="centerContinuous"/>
    </xf>
    <xf numFmtId="0" fontId="94" fillId="0" borderId="0" xfId="0" applyFont="1" applyAlignment="1">
      <alignment horizontal="centerContinuous"/>
    </xf>
    <xf numFmtId="0" fontId="95" fillId="0" borderId="0" xfId="0" applyFont="1" applyAlignment="1">
      <alignment horizontal="centerContinuous"/>
    </xf>
    <xf numFmtId="0" fontId="45" fillId="0" borderId="0" xfId="0" applyFont="1" applyAlignment="1" applyProtection="1">
      <alignment horizontal="center" wrapText="1"/>
      <protection locked="0"/>
    </xf>
    <xf numFmtId="39" fontId="14" fillId="2" borderId="63" xfId="6" applyFont="1" applyFill="1" applyBorder="1" applyAlignment="1" applyProtection="1">
      <alignment horizontal="centerContinuous" vertical="center"/>
      <protection locked="0"/>
    </xf>
    <xf numFmtId="0" fontId="16" fillId="0" borderId="0" xfId="38" applyFont="1" applyAlignment="1">
      <alignment horizontal="right"/>
    </xf>
    <xf numFmtId="0" fontId="16" fillId="0" borderId="0" xfId="38" applyFont="1" applyAlignment="1">
      <alignment horizontal="left"/>
    </xf>
    <xf numFmtId="0" fontId="38" fillId="0" borderId="0" xfId="38" applyFont="1"/>
    <xf numFmtId="0" fontId="20" fillId="0" borderId="101" xfId="38" applyBorder="1"/>
    <xf numFmtId="169" fontId="20" fillId="0" borderId="0" xfId="38" applyNumberFormat="1"/>
    <xf numFmtId="39" fontId="20" fillId="2" borderId="0" xfId="6" applyFont="1" applyFill="1" applyProtection="1">
      <protection locked="0"/>
    </xf>
    <xf numFmtId="0" fontId="13" fillId="0" borderId="94" xfId="38" applyFont="1" applyBorder="1"/>
    <xf numFmtId="0" fontId="20" fillId="0" borderId="99" xfId="38" applyBorder="1"/>
    <xf numFmtId="0" fontId="20" fillId="0" borderId="100" xfId="38" applyBorder="1"/>
    <xf numFmtId="0" fontId="13" fillId="0" borderId="0" xfId="38" applyFont="1" applyAlignment="1">
      <alignment horizontal="center" wrapText="1"/>
    </xf>
    <xf numFmtId="0" fontId="13" fillId="0" borderId="0" xfId="38" applyFont="1" applyAlignment="1">
      <alignment horizontal="left" vertical="center" wrapText="1"/>
    </xf>
    <xf numFmtId="0" fontId="20" fillId="0" borderId="0" xfId="38" applyAlignment="1">
      <alignment vertical="top" wrapText="1"/>
    </xf>
    <xf numFmtId="0" fontId="18" fillId="0" borderId="0" xfId="38" applyFont="1" applyAlignment="1">
      <alignment horizontal="left" vertical="center"/>
    </xf>
    <xf numFmtId="0" fontId="97" fillId="0" borderId="0" xfId="0" applyFont="1" applyProtection="1">
      <protection locked="0"/>
    </xf>
    <xf numFmtId="39" fontId="100" fillId="2" borderId="0" xfId="6" applyFont="1" applyFill="1" applyProtection="1">
      <protection locked="0"/>
    </xf>
    <xf numFmtId="0" fontId="40" fillId="0" borderId="0" xfId="38" applyFont="1" applyAlignment="1">
      <alignment horizontal="left" vertical="top" wrapText="1"/>
    </xf>
    <xf numFmtId="0" fontId="41" fillId="0" borderId="0" xfId="38" applyFont="1" applyAlignment="1">
      <alignment vertical="top"/>
    </xf>
    <xf numFmtId="0" fontId="20" fillId="0" borderId="0" xfId="38" applyAlignment="1">
      <alignment horizontal="left" wrapText="1"/>
    </xf>
    <xf numFmtId="0" fontId="20" fillId="0" borderId="101" xfId="38" applyBorder="1" applyAlignment="1">
      <alignment wrapText="1"/>
    </xf>
    <xf numFmtId="0" fontId="13" fillId="0" borderId="101" xfId="38" applyFont="1" applyBorder="1" applyAlignment="1">
      <alignment horizontal="left" wrapText="1"/>
    </xf>
    <xf numFmtId="0" fontId="41" fillId="0" borderId="101" xfId="38" applyFont="1" applyBorder="1" applyAlignment="1">
      <alignment wrapText="1"/>
    </xf>
    <xf numFmtId="0" fontId="40" fillId="0" borderId="29" xfId="38" applyFont="1" applyBorder="1"/>
    <xf numFmtId="3" fontId="26" fillId="13" borderId="101" xfId="38" applyNumberFormat="1" applyFont="1" applyFill="1" applyBorder="1"/>
    <xf numFmtId="0" fontId="13" fillId="0" borderId="103" xfId="38" applyFont="1" applyBorder="1" applyAlignment="1">
      <alignment wrapText="1"/>
    </xf>
    <xf numFmtId="170" fontId="26" fillId="13" borderId="101" xfId="38" applyNumberFormat="1" applyFont="1" applyFill="1" applyBorder="1"/>
    <xf numFmtId="39" fontId="105" fillId="0" borderId="0" xfId="0" applyNumberFormat="1" applyFont="1" applyProtection="1">
      <protection locked="0"/>
    </xf>
    <xf numFmtId="0" fontId="110" fillId="0" borderId="0" xfId="0" applyFont="1"/>
    <xf numFmtId="39" fontId="110" fillId="0" borderId="0" xfId="0" applyNumberFormat="1" applyFont="1"/>
    <xf numFmtId="0" fontId="112" fillId="0" borderId="0" xfId="0" applyFont="1" applyProtection="1">
      <protection locked="0"/>
    </xf>
    <xf numFmtId="0" fontId="110" fillId="0" borderId="0" xfId="0" applyFont="1" applyProtection="1">
      <protection locked="0"/>
    </xf>
    <xf numFmtId="39" fontId="112" fillId="0" borderId="0" xfId="0" applyNumberFormat="1" applyFont="1"/>
    <xf numFmtId="0" fontId="115" fillId="0" borderId="0" xfId="10" applyFont="1"/>
    <xf numFmtId="0" fontId="38" fillId="0" borderId="0" xfId="9" applyFont="1"/>
    <xf numFmtId="0" fontId="20" fillId="0" borderId="0" xfId="9" applyAlignment="1">
      <alignment horizontal="center"/>
    </xf>
    <xf numFmtId="4" fontId="63" fillId="0" borderId="91" xfId="10" applyNumberFormat="1" applyFont="1" applyBorder="1"/>
    <xf numFmtId="0" fontId="56" fillId="0" borderId="0" xfId="10" applyFont="1" applyAlignment="1">
      <alignment horizontal="right" vertical="center"/>
    </xf>
    <xf numFmtId="165" fontId="63" fillId="0" borderId="85" xfId="10" applyNumberFormat="1" applyFont="1" applyBorder="1"/>
    <xf numFmtId="0" fontId="69" fillId="0" borderId="0" xfId="10" applyFont="1" applyAlignment="1" applyProtection="1">
      <alignment horizontal="center" wrapText="1"/>
      <protection locked="0"/>
    </xf>
    <xf numFmtId="0" fontId="63" fillId="12" borderId="85" xfId="10" applyFont="1" applyFill="1" applyBorder="1" applyProtection="1">
      <protection locked="0"/>
    </xf>
    <xf numFmtId="165" fontId="64" fillId="0" borderId="92" xfId="10" applyNumberFormat="1" applyFont="1" applyBorder="1"/>
    <xf numFmtId="4" fontId="63" fillId="12" borderId="85" xfId="10" applyNumberFormat="1" applyFont="1" applyFill="1" applyBorder="1" applyProtection="1">
      <protection locked="0"/>
    </xf>
    <xf numFmtId="0" fontId="45" fillId="0" borderId="101" xfId="38" applyFont="1" applyBorder="1" applyAlignment="1" applyProtection="1">
      <alignment horizontal="center"/>
      <protection locked="0"/>
    </xf>
    <xf numFmtId="0" fontId="26" fillId="0" borderId="104" xfId="38" applyFont="1" applyBorder="1" applyAlignment="1" applyProtection="1">
      <alignment horizontal="center"/>
      <protection locked="0"/>
    </xf>
    <xf numFmtId="3" fontId="26" fillId="0" borderId="101" xfId="38" applyNumberFormat="1" applyFont="1" applyBorder="1" applyProtection="1">
      <protection locked="0"/>
    </xf>
    <xf numFmtId="3" fontId="26" fillId="0" borderId="102" xfId="38" applyNumberFormat="1" applyFont="1" applyBorder="1" applyProtection="1">
      <protection locked="0"/>
    </xf>
    <xf numFmtId="3" fontId="26" fillId="0" borderId="104" xfId="38" applyNumberFormat="1" applyFont="1" applyBorder="1" applyProtection="1">
      <protection locked="0"/>
    </xf>
    <xf numFmtId="0" fontId="26" fillId="0" borderId="104" xfId="38" applyFont="1" applyBorder="1" applyProtection="1">
      <protection locked="0"/>
    </xf>
    <xf numFmtId="0" fontId="45" fillId="0" borderId="101" xfId="38" applyFont="1" applyBorder="1" applyProtection="1">
      <protection locked="0"/>
    </xf>
    <xf numFmtId="0" fontId="26" fillId="0" borderId="102" xfId="38" applyFont="1" applyBorder="1" applyProtection="1">
      <protection locked="0"/>
    </xf>
    <xf numFmtId="0" fontId="26" fillId="4" borderId="101" xfId="38" applyFont="1" applyFill="1" applyBorder="1" applyProtection="1">
      <protection locked="0"/>
    </xf>
    <xf numFmtId="0" fontId="26" fillId="4" borderId="102" xfId="38" applyFont="1" applyFill="1" applyBorder="1" applyProtection="1">
      <protection locked="0"/>
    </xf>
    <xf numFmtId="0" fontId="26" fillId="4" borderId="104" xfId="38" applyFont="1" applyFill="1" applyBorder="1" applyProtection="1">
      <protection locked="0"/>
    </xf>
    <xf numFmtId="44" fontId="26" fillId="0" borderId="101" xfId="38" applyNumberFormat="1" applyFont="1" applyBorder="1" applyProtection="1">
      <protection locked="0"/>
    </xf>
    <xf numFmtId="44" fontId="26" fillId="0" borderId="102" xfId="38" applyNumberFormat="1" applyFont="1" applyBorder="1" applyProtection="1">
      <protection locked="0"/>
    </xf>
    <xf numFmtId="44" fontId="26" fillId="0" borderId="104" xfId="38" applyNumberFormat="1" applyFont="1" applyBorder="1" applyProtection="1">
      <protection locked="0"/>
    </xf>
    <xf numFmtId="0" fontId="26" fillId="0" borderId="101" xfId="38" applyFont="1" applyBorder="1" applyProtection="1">
      <protection locked="0"/>
    </xf>
    <xf numFmtId="0" fontId="20" fillId="0" borderId="101" xfId="38" applyBorder="1" applyProtection="1">
      <protection locked="0"/>
    </xf>
    <xf numFmtId="0" fontId="20" fillId="0" borderId="104" xfId="38" applyBorder="1" applyProtection="1">
      <protection locked="0"/>
    </xf>
    <xf numFmtId="44" fontId="20" fillId="0" borderId="101" xfId="38" applyNumberFormat="1" applyBorder="1" applyProtection="1">
      <protection locked="0"/>
    </xf>
    <xf numFmtId="44" fontId="20" fillId="0" borderId="102" xfId="38" applyNumberFormat="1" applyBorder="1" applyProtection="1">
      <protection locked="0"/>
    </xf>
    <xf numFmtId="44" fontId="20" fillId="0" borderId="104" xfId="38" applyNumberFormat="1" applyBorder="1" applyProtection="1">
      <protection locked="0"/>
    </xf>
    <xf numFmtId="169" fontId="20" fillId="0" borderId="101" xfId="38" applyNumberFormat="1" applyBorder="1" applyProtection="1">
      <protection locked="0"/>
    </xf>
    <xf numFmtId="169" fontId="20" fillId="0" borderId="102" xfId="38" applyNumberFormat="1" applyBorder="1" applyProtection="1">
      <protection locked="0"/>
    </xf>
    <xf numFmtId="169" fontId="20" fillId="0" borderId="104" xfId="38" applyNumberFormat="1" applyBorder="1" applyProtection="1">
      <protection locked="0"/>
    </xf>
    <xf numFmtId="0" fontId="20" fillId="0" borderId="103" xfId="38" applyBorder="1" applyProtection="1">
      <protection locked="0"/>
    </xf>
    <xf numFmtId="0" fontId="20" fillId="0" borderId="101" xfId="38" applyBorder="1" applyAlignment="1" applyProtection="1">
      <alignment wrapText="1"/>
      <protection locked="0"/>
    </xf>
    <xf numFmtId="0" fontId="20" fillId="0" borderId="0" xfId="38" applyAlignment="1" applyProtection="1">
      <alignment wrapText="1"/>
      <protection locked="0"/>
    </xf>
    <xf numFmtId="0" fontId="20" fillId="0" borderId="0" xfId="38" applyProtection="1">
      <protection locked="0"/>
    </xf>
    <xf numFmtId="0" fontId="38" fillId="0" borderId="0" xfId="38" applyFont="1" applyAlignment="1" applyProtection="1">
      <alignment wrapText="1"/>
      <protection locked="0"/>
    </xf>
    <xf numFmtId="0" fontId="20" fillId="0" borderId="0" xfId="38" applyAlignment="1" applyProtection="1">
      <alignment horizontal="left" wrapText="1"/>
      <protection locked="0"/>
    </xf>
    <xf numFmtId="0" fontId="20" fillId="0" borderId="1" xfId="38" applyBorder="1" applyAlignment="1" applyProtection="1">
      <alignment horizontal="left" wrapText="1"/>
      <protection locked="0"/>
    </xf>
    <xf numFmtId="0" fontId="26" fillId="0" borderId="101" xfId="38" applyFont="1" applyBorder="1" applyAlignment="1" applyProtection="1">
      <alignment horizontal="center"/>
      <protection locked="0"/>
    </xf>
    <xf numFmtId="0" fontId="20" fillId="0" borderId="101" xfId="38" applyBorder="1" applyAlignment="1" applyProtection="1">
      <alignment horizontal="left" wrapText="1"/>
      <protection locked="0"/>
    </xf>
    <xf numFmtId="0" fontId="20" fillId="4" borderId="101" xfId="38" applyFill="1" applyBorder="1" applyProtection="1">
      <protection locked="0"/>
    </xf>
    <xf numFmtId="0" fontId="69" fillId="0" borderId="0" xfId="10" applyFont="1" applyAlignment="1">
      <alignment horizontal="center" wrapText="1"/>
    </xf>
    <xf numFmtId="0" fontId="13" fillId="0" borderId="102" xfId="0" applyFont="1" applyBorder="1"/>
    <xf numFmtId="0" fontId="13" fillId="0" borderId="104" xfId="0" applyFont="1" applyBorder="1"/>
    <xf numFmtId="0" fontId="20" fillId="0" borderId="101" xfId="0" applyFont="1" applyBorder="1"/>
    <xf numFmtId="171" fontId="20" fillId="0" borderId="101" xfId="0" applyNumberFormat="1" applyFont="1" applyBorder="1"/>
    <xf numFmtId="172" fontId="20" fillId="0" borderId="101" xfId="232" applyNumberFormat="1" applyBorder="1"/>
    <xf numFmtId="0" fontId="20" fillId="0" borderId="101" xfId="0" applyFont="1" applyBorder="1" applyAlignment="1">
      <alignment wrapText="1"/>
    </xf>
    <xf numFmtId="171" fontId="20" fillId="13" borderId="101" xfId="0" applyNumberFormat="1" applyFont="1" applyFill="1" applyBorder="1"/>
    <xf numFmtId="172" fontId="0" fillId="0" borderId="101" xfId="232" applyNumberFormat="1" applyFont="1" applyBorder="1"/>
    <xf numFmtId="0" fontId="13" fillId="0" borderId="101" xfId="0" applyFont="1" applyBorder="1" applyAlignment="1">
      <alignment wrapText="1"/>
    </xf>
    <xf numFmtId="0" fontId="20" fillId="0" borderId="29" xfId="0" applyFont="1" applyBorder="1" applyAlignment="1">
      <alignment wrapText="1"/>
    </xf>
    <xf numFmtId="0" fontId="13" fillId="0" borderId="0" xfId="0" applyFont="1" applyAlignment="1">
      <alignment wrapText="1"/>
    </xf>
    <xf numFmtId="10" fontId="0" fillId="13" borderId="0" xfId="233" applyNumberFormat="1" applyFont="1" applyFill="1"/>
    <xf numFmtId="0" fontId="48" fillId="0" borderId="29" xfId="0" applyFont="1" applyBorder="1"/>
    <xf numFmtId="0" fontId="20" fillId="0" borderId="0" xfId="0" applyFont="1" applyAlignment="1">
      <alignment wrapText="1"/>
    </xf>
    <xf numFmtId="0" fontId="126" fillId="0" borderId="0" xfId="0" applyFont="1" applyAlignment="1">
      <alignment horizontal="left" wrapText="1"/>
    </xf>
    <xf numFmtId="0" fontId="20" fillId="0" borderId="0" xfId="0" applyFont="1" applyAlignment="1">
      <alignment horizontal="right" wrapText="1"/>
    </xf>
    <xf numFmtId="0" fontId="40" fillId="0" borderId="0" xfId="0" applyFont="1" applyAlignment="1">
      <alignment wrapText="1"/>
    </xf>
    <xf numFmtId="0" fontId="16" fillId="0" borderId="0" xfId="0" applyFont="1" applyAlignment="1">
      <alignment horizontal="right" wrapText="1"/>
    </xf>
    <xf numFmtId="0" fontId="20" fillId="0" borderId="0" xfId="38" applyAlignment="1" applyProtection="1">
      <alignment horizontal="center"/>
      <protection locked="0"/>
    </xf>
    <xf numFmtId="0" fontId="40" fillId="0" borderId="0" xfId="38" applyFont="1"/>
    <xf numFmtId="0" fontId="89" fillId="0" borderId="0" xfId="38" applyFont="1"/>
    <xf numFmtId="0" fontId="44" fillId="0" borderId="0" xfId="38" applyFont="1"/>
    <xf numFmtId="0" fontId="79" fillId="0" borderId="94" xfId="38" applyFont="1" applyBorder="1" applyAlignment="1">
      <alignment horizontal="center"/>
    </xf>
    <xf numFmtId="0" fontId="20" fillId="13" borderId="61" xfId="38" applyFill="1" applyBorder="1" applyAlignment="1">
      <alignment horizontal="center"/>
    </xf>
    <xf numFmtId="0" fontId="20" fillId="0" borderId="1" xfId="38" applyBorder="1" applyAlignment="1">
      <alignment horizontal="center"/>
    </xf>
    <xf numFmtId="171" fontId="0" fillId="0" borderId="94" xfId="211" applyNumberFormat="1" applyFont="1" applyBorder="1"/>
    <xf numFmtId="0" fontId="20" fillId="0" borderId="0" xfId="38" quotePrefix="1"/>
    <xf numFmtId="2" fontId="20" fillId="0" borderId="0" xfId="38" applyNumberFormat="1" applyAlignment="1">
      <alignment horizontal="center"/>
    </xf>
    <xf numFmtId="171" fontId="20" fillId="0" borderId="94" xfId="211" applyNumberFormat="1" applyBorder="1"/>
    <xf numFmtId="171" fontId="20" fillId="13" borderId="94" xfId="211" applyNumberFormat="1" applyFill="1" applyBorder="1"/>
    <xf numFmtId="171" fontId="20" fillId="13" borderId="61" xfId="38" applyNumberFormat="1" applyFill="1" applyBorder="1"/>
    <xf numFmtId="0" fontId="13" fillId="0" borderId="94" xfId="0" applyFont="1" applyBorder="1"/>
    <xf numFmtId="0" fontId="13" fillId="0" borderId="100" xfId="0" applyFont="1" applyBorder="1"/>
    <xf numFmtId="10" fontId="0" fillId="0" borderId="0" xfId="233" applyNumberFormat="1" applyFont="1"/>
    <xf numFmtId="0" fontId="20" fillId="0" borderId="0" xfId="38" applyAlignment="1">
      <alignment horizontal="center"/>
    </xf>
    <xf numFmtId="0" fontId="14" fillId="0" borderId="0" xfId="38" applyFont="1" applyAlignment="1" applyProtection="1">
      <alignment horizontal="center"/>
      <protection locked="0"/>
    </xf>
    <xf numFmtId="164" fontId="14" fillId="0" borderId="0" xfId="38" applyNumberFormat="1" applyFont="1" applyAlignment="1" applyProtection="1">
      <alignment horizontal="center"/>
      <protection locked="0"/>
    </xf>
    <xf numFmtId="0" fontId="13" fillId="0" borderId="0" xfId="38" applyFont="1" applyAlignment="1">
      <alignment horizontal="center"/>
    </xf>
    <xf numFmtId="0" fontId="20" fillId="0" borderId="0" xfId="38" applyAlignment="1">
      <alignment horizontal="centerContinuous"/>
    </xf>
    <xf numFmtId="0" fontId="13" fillId="0" borderId="0" xfId="38" quotePrefix="1" applyFont="1" applyAlignment="1">
      <alignment horizontal="center"/>
    </xf>
    <xf numFmtId="44" fontId="0" fillId="0" borderId="0" xfId="211" applyFont="1"/>
    <xf numFmtId="167" fontId="0" fillId="0" borderId="62" xfId="211" applyNumberFormat="1" applyFont="1" applyBorder="1"/>
    <xf numFmtId="167" fontId="20" fillId="0" borderId="0" xfId="38" applyNumberFormat="1"/>
    <xf numFmtId="42" fontId="0" fillId="0" borderId="0" xfId="32" applyFont="1"/>
    <xf numFmtId="42" fontId="0" fillId="0" borderId="61" xfId="32" applyFont="1" applyBorder="1"/>
    <xf numFmtId="0" fontId="18" fillId="0" borderId="0" xfId="38" applyFont="1" applyAlignment="1">
      <alignment horizontal="center"/>
    </xf>
    <xf numFmtId="42" fontId="0" fillId="0" borderId="0" xfId="211" applyNumberFormat="1" applyFont="1"/>
    <xf numFmtId="42" fontId="0" fillId="0" borderId="62" xfId="211" applyNumberFormat="1" applyFont="1" applyBorder="1"/>
    <xf numFmtId="0" fontId="16" fillId="0" borderId="0" xfId="38" quotePrefix="1" applyFont="1" applyAlignment="1">
      <alignment horizontal="centerContinuous"/>
    </xf>
    <xf numFmtId="0" fontId="5" fillId="0" borderId="0" xfId="234"/>
    <xf numFmtId="0" fontId="14" fillId="0" borderId="0" xfId="38" applyFont="1" applyProtection="1">
      <protection locked="0"/>
    </xf>
    <xf numFmtId="164" fontId="14" fillId="0" borderId="0" xfId="38" applyNumberFormat="1" applyFont="1" applyProtection="1">
      <protection locked="0"/>
    </xf>
    <xf numFmtId="0" fontId="50" fillId="0" borderId="0" xfId="234" applyFont="1"/>
    <xf numFmtId="0" fontId="78" fillId="0" borderId="0" xfId="234" applyFont="1"/>
    <xf numFmtId="0" fontId="133" fillId="0" borderId="0" xfId="38" applyFont="1"/>
    <xf numFmtId="0" fontId="17" fillId="0" borderId="0" xfId="38" applyFont="1"/>
    <xf numFmtId="0" fontId="78" fillId="0" borderId="0" xfId="234" applyFont="1" applyAlignment="1">
      <alignment horizontal="center"/>
    </xf>
    <xf numFmtId="43" fontId="78" fillId="0" borderId="0" xfId="235" applyFont="1"/>
    <xf numFmtId="0" fontId="51" fillId="0" borderId="0" xfId="234" applyFont="1"/>
    <xf numFmtId="0" fontId="50" fillId="0" borderId="0" xfId="234" applyFont="1" applyAlignment="1">
      <alignment horizontal="center"/>
    </xf>
    <xf numFmtId="43" fontId="78" fillId="0" borderId="0" xfId="235" applyFont="1" applyAlignment="1">
      <alignment horizontal="center"/>
    </xf>
    <xf numFmtId="0" fontId="134" fillId="0" borderId="0" xfId="234" applyFont="1" applyAlignment="1">
      <alignment horizontal="center"/>
    </xf>
    <xf numFmtId="0" fontId="51" fillId="0" borderId="11" xfId="234" applyFont="1" applyBorder="1"/>
    <xf numFmtId="0" fontId="51" fillId="0" borderId="0" xfId="234" quotePrefix="1" applyFont="1" applyAlignment="1">
      <alignment horizontal="center"/>
    </xf>
    <xf numFmtId="0" fontId="51" fillId="0" borderId="41" xfId="234" quotePrefix="1" applyFont="1" applyBorder="1" applyAlignment="1">
      <alignment horizontal="center"/>
    </xf>
    <xf numFmtId="0" fontId="51" fillId="0" borderId="0" xfId="234" quotePrefix="1" applyFont="1" applyAlignment="1">
      <alignment horizontal="center" wrapText="1"/>
    </xf>
    <xf numFmtId="0" fontId="51" fillId="0" borderId="41" xfId="234" quotePrefix="1" applyFont="1" applyBorder="1" applyAlignment="1">
      <alignment horizontal="center" wrapText="1"/>
    </xf>
    <xf numFmtId="0" fontId="50" fillId="0" borderId="11" xfId="234" applyFont="1" applyBorder="1" applyAlignment="1">
      <alignment wrapText="1"/>
    </xf>
    <xf numFmtId="44" fontId="50" fillId="0" borderId="0" xfId="236" applyFont="1"/>
    <xf numFmtId="0" fontId="50" fillId="5" borderId="0" xfId="234" applyFont="1" applyFill="1" applyAlignment="1">
      <alignment horizontal="center"/>
    </xf>
    <xf numFmtId="173" fontId="50" fillId="0" borderId="41" xfId="234" applyNumberFormat="1" applyFont="1" applyBorder="1" applyAlignment="1">
      <alignment horizontal="center" wrapText="1"/>
    </xf>
    <xf numFmtId="0" fontId="50" fillId="15" borderId="41" xfId="234" applyFont="1" applyFill="1" applyBorder="1" applyAlignment="1">
      <alignment wrapText="1"/>
    </xf>
    <xf numFmtId="44" fontId="50" fillId="0" borderId="94" xfId="236" applyFont="1" applyBorder="1"/>
    <xf numFmtId="9" fontId="50" fillId="0" borderId="0" xfId="237" applyFont="1" applyAlignment="1">
      <alignment horizontal="center"/>
    </xf>
    <xf numFmtId="0" fontId="50" fillId="0" borderId="95" xfId="234" applyFont="1" applyBorder="1" applyAlignment="1">
      <alignment wrapText="1"/>
    </xf>
    <xf numFmtId="0" fontId="50" fillId="0" borderId="94" xfId="234" applyFont="1" applyBorder="1" applyAlignment="1">
      <alignment horizontal="center"/>
    </xf>
    <xf numFmtId="0" fontId="50" fillId="0" borderId="96" xfId="234" applyFont="1" applyBorder="1"/>
    <xf numFmtId="0" fontId="50" fillId="0" borderId="0" xfId="234" applyFont="1" applyAlignment="1">
      <alignment horizontal="left" indent="3"/>
    </xf>
    <xf numFmtId="0" fontId="5" fillId="0" borderId="0" xfId="234" applyAlignment="1">
      <alignment horizontal="right"/>
    </xf>
    <xf numFmtId="0" fontId="5" fillId="0" borderId="0" xfId="234" applyAlignment="1">
      <alignment horizontal="center"/>
    </xf>
    <xf numFmtId="0" fontId="50" fillId="0" borderId="94" xfId="234" applyFont="1" applyBorder="1"/>
    <xf numFmtId="0" fontId="40" fillId="0" borderId="0" xfId="38" applyFont="1" applyAlignment="1">
      <alignment horizontal="center" vertical="center"/>
    </xf>
    <xf numFmtId="0" fontId="50" fillId="0" borderId="0" xfId="234" applyFont="1" applyAlignment="1">
      <alignment vertical="center"/>
    </xf>
    <xf numFmtId="0" fontId="50" fillId="0" borderId="0" xfId="234" applyFont="1" applyAlignment="1">
      <alignment vertical="top"/>
    </xf>
    <xf numFmtId="0" fontId="50" fillId="0" borderId="0" xfId="234" applyFont="1" applyAlignment="1">
      <alignment horizontal="center" vertical="center"/>
    </xf>
    <xf numFmtId="0" fontId="87" fillId="0" borderId="0" xfId="234" applyFont="1"/>
    <xf numFmtId="0" fontId="59"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1" xfId="0" applyNumberFormat="1" applyBorder="1" applyProtection="1">
      <protection locked="0"/>
    </xf>
    <xf numFmtId="39" fontId="0" fillId="0" borderId="102" xfId="0" applyNumberFormat="1" applyBorder="1" applyProtection="1">
      <protection locked="0"/>
    </xf>
    <xf numFmtId="39" fontId="0" fillId="0" borderId="29" xfId="0" applyNumberFormat="1" applyBorder="1" applyProtection="1">
      <protection locked="0"/>
    </xf>
    <xf numFmtId="39" fontId="0" fillId="0" borderId="93" xfId="0" applyNumberFormat="1" applyBorder="1" applyProtection="1">
      <protection locked="0"/>
    </xf>
    <xf numFmtId="39" fontId="20" fillId="0" borderId="101" xfId="0" applyNumberFormat="1" applyFont="1" applyBorder="1" applyProtection="1">
      <protection locked="0"/>
    </xf>
    <xf numFmtId="0" fontId="0" fillId="0" borderId="1" xfId="0" applyBorder="1" applyProtection="1">
      <protection locked="0"/>
    </xf>
    <xf numFmtId="0" fontId="17" fillId="0" borderId="0" xfId="0" applyFont="1" applyAlignment="1">
      <alignment horizontal="left" wrapText="1" indent="1"/>
    </xf>
    <xf numFmtId="0" fontId="13" fillId="0" borderId="31" xfId="0" quotePrefix="1" applyFont="1" applyBorder="1" applyAlignment="1" applyProtection="1">
      <alignment horizontal="right"/>
      <protection locked="0"/>
    </xf>
    <xf numFmtId="0" fontId="13" fillId="0" borderId="94" xfId="0" applyFont="1" applyBorder="1" applyProtection="1">
      <protection locked="0"/>
    </xf>
    <xf numFmtId="0" fontId="13" fillId="0" borderId="100" xfId="0" applyFont="1" applyBorder="1" applyAlignment="1" applyProtection="1">
      <alignment horizontal="center"/>
      <protection locked="0"/>
    </xf>
    <xf numFmtId="0" fontId="13" fillId="0" borderId="31" xfId="0" applyFont="1" applyBorder="1" applyAlignment="1" applyProtection="1">
      <alignment horizontal="right"/>
      <protection locked="0"/>
    </xf>
    <xf numFmtId="0" fontId="137" fillId="0" borderId="0" xfId="0" applyFont="1" applyAlignment="1">
      <alignment horizontal="left"/>
    </xf>
    <xf numFmtId="0" fontId="138" fillId="0" borderId="0" xfId="0" applyFont="1" applyAlignment="1">
      <alignment horizontal="left"/>
    </xf>
    <xf numFmtId="0" fontId="141" fillId="0" borderId="0" xfId="0" applyFont="1" applyAlignment="1">
      <alignment horizontal="center"/>
    </xf>
    <xf numFmtId="0" fontId="143" fillId="0" borderId="0" xfId="0" applyFont="1" applyAlignment="1">
      <alignment horizontal="centerContinuous"/>
    </xf>
    <xf numFmtId="0" fontId="144" fillId="0" borderId="0" xfId="0" applyFont="1" applyAlignment="1">
      <alignment horizontal="centerContinuous"/>
    </xf>
    <xf numFmtId="0" fontId="145" fillId="0" borderId="0" xfId="0" applyFont="1" applyAlignment="1">
      <alignment horizontal="centerContinuous"/>
    </xf>
    <xf numFmtId="0" fontId="142" fillId="0" borderId="0" xfId="0" applyFont="1" applyProtection="1">
      <protection locked="0"/>
    </xf>
    <xf numFmtId="0" fontId="147" fillId="0" borderId="0" xfId="0" applyFont="1" applyAlignment="1">
      <alignment horizontal="centerContinuous"/>
    </xf>
    <xf numFmtId="0" fontId="105" fillId="0" borderId="0" xfId="0" applyFont="1" applyAlignment="1">
      <alignment horizontal="centerContinuous"/>
    </xf>
    <xf numFmtId="0" fontId="148" fillId="0" borderId="0" xfId="0" applyFont="1"/>
    <xf numFmtId="0" fontId="16" fillId="0" borderId="17" xfId="0" applyFont="1" applyBorder="1" applyAlignment="1" applyProtection="1">
      <alignment horizontal="center"/>
      <protection locked="0"/>
    </xf>
    <xf numFmtId="0" fontId="16" fillId="0" borderId="9" xfId="0" applyFont="1" applyBorder="1" applyAlignment="1" applyProtection="1">
      <alignment horizontal="center"/>
      <protection locked="0"/>
    </xf>
    <xf numFmtId="0" fontId="16" fillId="0" borderId="31" xfId="0" applyFont="1" applyBorder="1" applyAlignment="1" applyProtection="1">
      <alignment horizontal="center" wrapText="1"/>
      <protection locked="0"/>
    </xf>
    <xf numFmtId="0" fontId="16" fillId="0" borderId="5" xfId="0" applyFont="1" applyBorder="1" applyAlignment="1" applyProtection="1">
      <alignment horizontal="center" wrapText="1"/>
      <protection locked="0"/>
    </xf>
    <xf numFmtId="0" fontId="16" fillId="0" borderId="19"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6" fillId="0" borderId="17" xfId="0" applyFont="1" applyBorder="1" applyAlignment="1" applyProtection="1">
      <alignment horizontal="centerContinuous"/>
      <protection locked="0"/>
    </xf>
    <xf numFmtId="0" fontId="16" fillId="0" borderId="8" xfId="0" applyFont="1" applyBorder="1" applyAlignment="1" applyProtection="1">
      <alignment horizontal="center"/>
      <protection locked="0"/>
    </xf>
    <xf numFmtId="0" fontId="16" fillId="0" borderId="31"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0" xfId="0" applyFont="1" applyBorder="1" applyAlignment="1" applyProtection="1">
      <alignment horizontal="centerContinuous"/>
      <protection locked="0"/>
    </xf>
    <xf numFmtId="0" fontId="13"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20" fillId="0" borderId="44" xfId="0" applyFont="1" applyBorder="1" applyProtection="1">
      <protection locked="0"/>
    </xf>
    <xf numFmtId="0" fontId="16" fillId="0" borderId="10" xfId="0" applyFont="1" applyBorder="1" applyAlignment="1">
      <alignment horizontal="centerContinuous"/>
    </xf>
    <xf numFmtId="0" fontId="13" fillId="0" borderId="2" xfId="0" applyFont="1" applyBorder="1" applyAlignment="1">
      <alignment horizontal="centerContinuous"/>
    </xf>
    <xf numFmtId="0" fontId="0" fillId="0" borderId="3" xfId="0" applyBorder="1" applyAlignment="1">
      <alignment horizontal="centerContinuous"/>
    </xf>
    <xf numFmtId="0" fontId="16" fillId="0" borderId="17" xfId="0" applyFont="1" applyBorder="1" applyAlignment="1">
      <alignment horizontal="centerContinuous"/>
    </xf>
    <xf numFmtId="0" fontId="16" fillId="0" borderId="8" xfId="0" applyFont="1" applyBorder="1" applyAlignment="1">
      <alignment horizontal="center"/>
    </xf>
    <xf numFmtId="0" fontId="16" fillId="0" borderId="9" xfId="0" applyFont="1" applyBorder="1" applyAlignment="1">
      <alignment horizontal="center"/>
    </xf>
    <xf numFmtId="0" fontId="16" fillId="0" borderId="17" xfId="0" applyFont="1" applyBorder="1" applyAlignment="1">
      <alignment horizontal="center"/>
    </xf>
    <xf numFmtId="0" fontId="16" fillId="0" borderId="31" xfId="0" applyFont="1" applyBorder="1" applyAlignment="1">
      <alignment horizontal="center"/>
    </xf>
    <xf numFmtId="0" fontId="16" fillId="0" borderId="5" xfId="0" applyFont="1" applyBorder="1" applyAlignment="1">
      <alignment horizontal="center"/>
    </xf>
    <xf numFmtId="0" fontId="16" fillId="0" borderId="31" xfId="0" applyFont="1" applyBorder="1" applyAlignment="1">
      <alignment horizontal="center" wrapText="1"/>
    </xf>
    <xf numFmtId="0" fontId="16" fillId="0" borderId="5" xfId="0" applyFont="1" applyBorder="1" applyAlignment="1">
      <alignment horizontal="center" wrapText="1"/>
    </xf>
    <xf numFmtId="0" fontId="16" fillId="0" borderId="19" xfId="0" applyFont="1" applyBorder="1" applyAlignment="1">
      <alignment horizontal="center"/>
    </xf>
    <xf numFmtId="0" fontId="16" fillId="0" borderId="4" xfId="0" applyFont="1" applyBorder="1" applyAlignment="1">
      <alignment horizontal="center"/>
    </xf>
    <xf numFmtId="0" fontId="20" fillId="0" borderId="0" xfId="38" applyAlignment="1">
      <alignment horizontal="left" vertical="top" wrapText="1"/>
    </xf>
    <xf numFmtId="0" fontId="20" fillId="0" borderId="0" xfId="38" applyAlignment="1">
      <alignment vertical="top"/>
    </xf>
    <xf numFmtId="0" fontId="20" fillId="0" borderId="0" xfId="38" applyAlignment="1">
      <alignment horizontal="center" vertical="top" wrapText="1"/>
    </xf>
    <xf numFmtId="0" fontId="20" fillId="0" borderId="94" xfId="38" applyBorder="1" applyAlignment="1">
      <alignment horizontal="left" vertical="top" wrapText="1"/>
    </xf>
    <xf numFmtId="0" fontId="20" fillId="0" borderId="100" xfId="38" applyBorder="1" applyAlignment="1">
      <alignment horizontal="left" vertical="top" wrapText="1"/>
    </xf>
    <xf numFmtId="0" fontId="20" fillId="0" borderId="0" xfId="38" applyAlignment="1">
      <alignment horizontal="left" vertical="center" wrapText="1"/>
    </xf>
    <xf numFmtId="0" fontId="20" fillId="0" borderId="94" xfId="38" applyBorder="1" applyAlignment="1">
      <alignment horizontal="left" vertical="center" wrapText="1"/>
    </xf>
    <xf numFmtId="0" fontId="19" fillId="0" borderId="0" xfId="38" applyFont="1" applyAlignment="1">
      <alignment horizontal="center" vertical="center" wrapText="1"/>
    </xf>
    <xf numFmtId="0" fontId="91" fillId="0" borderId="0" xfId="38" applyFont="1"/>
    <xf numFmtId="0" fontId="20" fillId="0" borderId="0" xfId="38" applyAlignment="1">
      <alignment horizontal="left" vertical="top"/>
    </xf>
    <xf numFmtId="0" fontId="14" fillId="0" borderId="0" xfId="38" applyFont="1" applyAlignment="1">
      <alignment horizontal="center"/>
    </xf>
    <xf numFmtId="164" fontId="14" fillId="0" borderId="0" xfId="38" applyNumberFormat="1" applyFont="1" applyAlignment="1">
      <alignment horizontal="center"/>
    </xf>
    <xf numFmtId="0" fontId="13" fillId="0" borderId="94" xfId="38" applyFont="1" applyBorder="1" applyAlignment="1">
      <alignment horizontal="center"/>
    </xf>
    <xf numFmtId="0" fontId="13" fillId="0" borderId="0" xfId="38" applyFont="1" applyAlignment="1">
      <alignment horizontal="center" vertical="center"/>
    </xf>
    <xf numFmtId="0" fontId="38" fillId="0" borderId="0" xfId="38" applyFont="1" applyAlignment="1">
      <alignment horizontal="center"/>
    </xf>
    <xf numFmtId="0" fontId="20" fillId="0" borderId="105" xfId="38" applyBorder="1" applyAlignment="1">
      <alignment horizontal="left" wrapText="1"/>
    </xf>
    <xf numFmtId="0" fontId="13" fillId="0" borderId="101" xfId="38" applyFont="1" applyBorder="1" applyAlignment="1">
      <alignment horizontal="center" wrapText="1"/>
    </xf>
    <xf numFmtId="0" fontId="20" fillId="0" borderId="99" xfId="38" applyBorder="1" applyAlignment="1">
      <alignment horizontal="left" wrapText="1"/>
    </xf>
    <xf numFmtId="0" fontId="13" fillId="0" borderId="99" xfId="38" applyFont="1" applyBorder="1" applyAlignment="1">
      <alignment horizontal="center" wrapText="1"/>
    </xf>
    <xf numFmtId="0" fontId="20" fillId="0" borderId="99" xfId="38" applyBorder="1" applyAlignment="1">
      <alignment horizontal="left"/>
    </xf>
    <xf numFmtId="0" fontId="20" fillId="0" borderId="99" xfId="38" applyBorder="1" applyAlignment="1">
      <alignment horizontal="right"/>
    </xf>
    <xf numFmtId="0" fontId="20" fillId="0" borderId="100" xfId="38" applyBorder="1" applyAlignment="1">
      <alignment horizontal="right"/>
    </xf>
    <xf numFmtId="0" fontId="52" fillId="0" borderId="0" xfId="5" quotePrefix="1" applyFont="1" applyAlignment="1">
      <alignment horizontal="center" textRotation="90"/>
    </xf>
    <xf numFmtId="164" fontId="20" fillId="0" borderId="0" xfId="0" applyNumberFormat="1" applyFont="1" applyAlignment="1" applyProtection="1">
      <alignment horizontal="left"/>
      <protection locked="0"/>
    </xf>
    <xf numFmtId="0" fontId="13" fillId="0" borderId="101" xfId="38" applyFont="1" applyBorder="1"/>
    <xf numFmtId="0" fontId="13" fillId="0" borderId="103" xfId="38" applyFont="1" applyBorder="1" applyAlignment="1">
      <alignment horizontal="center"/>
    </xf>
    <xf numFmtId="0" fontId="110" fillId="0" borderId="101" xfId="38" applyFont="1" applyBorder="1"/>
    <xf numFmtId="0" fontId="110" fillId="0" borderId="103" xfId="38" applyFont="1" applyBorder="1" applyAlignment="1">
      <alignment horizontal="center"/>
    </xf>
    <xf numFmtId="170" fontId="20" fillId="0" borderId="103" xfId="38" applyNumberFormat="1" applyBorder="1" applyAlignment="1" applyProtection="1">
      <alignment horizontal="left" wrapText="1"/>
      <protection locked="0"/>
    </xf>
    <xf numFmtId="170" fontId="20" fillId="0" borderId="101" xfId="38" applyNumberFormat="1" applyBorder="1" applyAlignment="1" applyProtection="1">
      <alignment horizontal="right"/>
      <protection locked="0"/>
    </xf>
    <xf numFmtId="3" fontId="20" fillId="0" borderId="103" xfId="38" applyNumberFormat="1" applyBorder="1" applyAlignment="1" applyProtection="1">
      <alignment horizontal="left" wrapText="1"/>
      <protection locked="0"/>
    </xf>
    <xf numFmtId="3" fontId="20" fillId="0" borderId="101" xfId="38" applyNumberFormat="1" applyBorder="1" applyAlignment="1" applyProtection="1">
      <alignment horizontal="right"/>
      <protection locked="0"/>
    </xf>
    <xf numFmtId="44" fontId="13" fillId="13" borderId="101" xfId="38" applyNumberFormat="1" applyFont="1" applyFill="1" applyBorder="1" applyAlignment="1">
      <alignment horizontal="right"/>
    </xf>
    <xf numFmtId="0" fontId="20" fillId="0" borderId="41" xfId="38" applyBorder="1" applyAlignment="1">
      <alignment horizontal="right"/>
    </xf>
    <xf numFmtId="3" fontId="20" fillId="0" borderId="103" xfId="38" applyNumberFormat="1" applyBorder="1" applyAlignment="1" applyProtection="1">
      <alignment horizontal="left"/>
      <protection locked="0"/>
    </xf>
    <xf numFmtId="10" fontId="20" fillId="0" borderId="103" xfId="38" applyNumberFormat="1" applyBorder="1" applyAlignment="1" applyProtection="1">
      <alignment horizontal="left" wrapText="1"/>
      <protection locked="0"/>
    </xf>
    <xf numFmtId="10" fontId="20" fillId="0" borderId="101" xfId="38" applyNumberFormat="1" applyBorder="1" applyAlignment="1" applyProtection="1">
      <alignment horizontal="right"/>
      <protection locked="0"/>
    </xf>
    <xf numFmtId="0" fontId="48" fillId="0" borderId="0" xfId="38" applyFont="1"/>
    <xf numFmtId="0" fontId="13" fillId="0" borderId="101" xfId="38" applyFont="1" applyBorder="1" applyAlignment="1">
      <alignment horizontal="center"/>
    </xf>
    <xf numFmtId="3" fontId="13" fillId="0" borderId="103" xfId="38" applyNumberFormat="1" applyFont="1" applyBorder="1" applyAlignment="1" applyProtection="1">
      <alignment horizontal="left"/>
      <protection locked="0"/>
    </xf>
    <xf numFmtId="10" fontId="20" fillId="0" borderId="103" xfId="38" applyNumberFormat="1" applyBorder="1" applyAlignment="1" applyProtection="1">
      <alignment horizontal="left"/>
      <protection locked="0"/>
    </xf>
    <xf numFmtId="0" fontId="13" fillId="0" borderId="0" xfId="38" applyFont="1" applyAlignment="1">
      <alignment vertical="center"/>
    </xf>
    <xf numFmtId="10" fontId="128" fillId="0" borderId="0" xfId="38" applyNumberFormat="1" applyFont="1" applyAlignment="1">
      <alignment vertical="top" shrinkToFit="1"/>
    </xf>
    <xf numFmtId="0" fontId="127" fillId="0" borderId="0" xfId="38" applyFont="1" applyAlignment="1">
      <alignment vertical="top" wrapText="1"/>
    </xf>
    <xf numFmtId="0" fontId="20" fillId="0" borderId="0" xfId="38" applyAlignment="1">
      <alignment horizontal="right" vertical="top"/>
    </xf>
    <xf numFmtId="0" fontId="110" fillId="0" borderId="101" xfId="38" applyFont="1" applyBorder="1" applyAlignment="1">
      <alignment horizontal="center"/>
    </xf>
    <xf numFmtId="0" fontId="20" fillId="0" borderId="101" xfId="38" applyBorder="1" applyAlignment="1">
      <alignment horizontal="left" wrapText="1"/>
    </xf>
    <xf numFmtId="170" fontId="20" fillId="0" borderId="103" xfId="38" applyNumberFormat="1" applyBorder="1" applyAlignment="1">
      <alignment horizontal="center" wrapText="1"/>
    </xf>
    <xf numFmtId="170" fontId="20" fillId="0" borderId="103" xfId="38" applyNumberFormat="1" applyBorder="1" applyAlignment="1" applyProtection="1">
      <alignment wrapText="1"/>
      <protection locked="0"/>
    </xf>
    <xf numFmtId="3" fontId="20" fillId="0" borderId="103" xfId="38" applyNumberFormat="1" applyBorder="1" applyAlignment="1">
      <alignment horizontal="center" wrapText="1"/>
    </xf>
    <xf numFmtId="3" fontId="20" fillId="0" borderId="103" xfId="38" applyNumberFormat="1" applyBorder="1" applyAlignment="1" applyProtection="1">
      <alignment wrapText="1"/>
      <protection locked="0"/>
    </xf>
    <xf numFmtId="0" fontId="20" fillId="0" borderId="101" xfId="38" applyBorder="1" applyAlignment="1">
      <alignment horizontal="left"/>
    </xf>
    <xf numFmtId="3" fontId="20" fillId="0" borderId="103" xfId="38" applyNumberFormat="1" applyBorder="1" applyAlignment="1">
      <alignment horizontal="center"/>
    </xf>
    <xf numFmtId="3" fontId="20" fillId="0" borderId="103" xfId="38" applyNumberFormat="1" applyBorder="1" applyProtection="1">
      <protection locked="0"/>
    </xf>
    <xf numFmtId="10" fontId="20" fillId="0" borderId="103" xfId="38" applyNumberFormat="1" applyBorder="1" applyAlignment="1">
      <alignment horizontal="center" wrapText="1"/>
    </xf>
    <xf numFmtId="10" fontId="20" fillId="0" borderId="103" xfId="38" applyNumberFormat="1" applyBorder="1" applyAlignment="1" applyProtection="1">
      <alignment wrapText="1"/>
      <protection locked="0"/>
    </xf>
    <xf numFmtId="3" fontId="13" fillId="0" borderId="103" xfId="38" applyNumberFormat="1" applyFont="1" applyBorder="1" applyProtection="1">
      <protection locked="0"/>
    </xf>
    <xf numFmtId="10" fontId="20" fillId="0" borderId="103" xfId="38" applyNumberFormat="1" applyBorder="1" applyAlignment="1">
      <alignment horizontal="center"/>
    </xf>
    <xf numFmtId="10" fontId="20" fillId="0" borderId="103" xfId="38" applyNumberFormat="1" applyBorder="1" applyProtection="1">
      <protection locked="0"/>
    </xf>
    <xf numFmtId="0" fontId="20" fillId="0" borderId="0" xfId="38" applyAlignment="1">
      <alignment horizontal="left" indent="7"/>
    </xf>
    <xf numFmtId="0" fontId="20" fillId="0" borderId="0" xfId="38" applyAlignment="1">
      <alignment horizontal="left" indent="8"/>
    </xf>
    <xf numFmtId="46" fontId="13" fillId="0" borderId="0" xfId="38" applyNumberFormat="1" applyFont="1" applyAlignment="1">
      <alignment vertical="center"/>
    </xf>
    <xf numFmtId="0" fontId="20" fillId="0" borderId="0" xfId="38" applyAlignment="1">
      <alignment horizontal="left" indent="6"/>
    </xf>
    <xf numFmtId="0" fontId="20" fillId="0" borderId="0" xfId="38" applyAlignment="1">
      <alignment horizontal="left" indent="4"/>
    </xf>
    <xf numFmtId="10" fontId="129" fillId="0" borderId="0" xfId="38" applyNumberFormat="1" applyFont="1" applyAlignment="1">
      <alignment vertical="top" shrinkToFit="1"/>
    </xf>
    <xf numFmtId="0" fontId="26" fillId="0" borderId="0" xfId="38" applyFont="1" applyAlignment="1">
      <alignment vertical="top" wrapText="1"/>
    </xf>
    <xf numFmtId="10" fontId="113" fillId="0" borderId="105" xfId="38" applyNumberFormat="1" applyFont="1" applyBorder="1" applyAlignment="1">
      <alignment horizontal="left" shrinkToFit="1"/>
    </xf>
    <xf numFmtId="10" fontId="20" fillId="0" borderId="0" xfId="38" applyNumberFormat="1" applyAlignment="1">
      <alignment horizontal="left" vertical="center" wrapText="1"/>
    </xf>
    <xf numFmtId="0" fontId="113" fillId="0" borderId="0" xfId="38" applyFont="1" applyAlignment="1">
      <alignment vertical="center"/>
    </xf>
    <xf numFmtId="0" fontId="20" fillId="0" borderId="0" xfId="38" applyAlignment="1">
      <alignment horizontal="justify" vertical="center"/>
    </xf>
    <xf numFmtId="0" fontId="20" fillId="0" borderId="0" xfId="38" applyAlignment="1">
      <alignment horizontal="justify" vertical="center" wrapText="1"/>
    </xf>
    <xf numFmtId="170" fontId="20" fillId="0" borderId="103" xfId="38" applyNumberFormat="1" applyBorder="1" applyAlignment="1">
      <alignment horizontal="left" wrapText="1"/>
    </xf>
    <xf numFmtId="3" fontId="20" fillId="0" borderId="103" xfId="38" applyNumberFormat="1" applyBorder="1" applyAlignment="1">
      <alignment horizontal="left" wrapText="1"/>
    </xf>
    <xf numFmtId="3" fontId="20" fillId="0" borderId="103" xfId="38" applyNumberFormat="1" applyBorder="1" applyAlignment="1">
      <alignment horizontal="left"/>
    </xf>
    <xf numFmtId="10" fontId="20" fillId="0" borderId="103" xfId="38" applyNumberFormat="1" applyBorder="1" applyAlignment="1">
      <alignment horizontal="left" wrapText="1"/>
    </xf>
    <xf numFmtId="3" fontId="13" fillId="0" borderId="103" xfId="38" applyNumberFormat="1" applyFont="1" applyBorder="1" applyAlignment="1">
      <alignment horizontal="left"/>
    </xf>
    <xf numFmtId="10" fontId="20" fillId="0" borderId="103" xfId="38" applyNumberFormat="1" applyBorder="1" applyAlignment="1">
      <alignment horizontal="left"/>
    </xf>
    <xf numFmtId="10" fontId="20" fillId="0" borderId="0" xfId="38" applyNumberFormat="1" applyAlignment="1">
      <alignment horizontal="left"/>
    </xf>
    <xf numFmtId="10" fontId="20" fillId="0" borderId="0" xfId="38" applyNumberFormat="1" applyAlignment="1" applyProtection="1">
      <alignment horizontal="left"/>
      <protection locked="0"/>
    </xf>
    <xf numFmtId="10" fontId="20" fillId="0" borderId="0" xfId="38" applyNumberFormat="1" applyAlignment="1" applyProtection="1">
      <alignment horizontal="right"/>
      <protection locked="0"/>
    </xf>
    <xf numFmtId="0" fontId="45" fillId="0" borderId="0" xfId="38" applyFont="1" applyAlignment="1">
      <alignment vertical="center"/>
    </xf>
    <xf numFmtId="0" fontId="26" fillId="0" borderId="0" xfId="38" applyFont="1"/>
    <xf numFmtId="0" fontId="26" fillId="0" borderId="0" xfId="38" applyFont="1" applyAlignment="1">
      <alignment vertical="center"/>
    </xf>
    <xf numFmtId="0" fontId="45" fillId="0" borderId="0" xfId="38" applyFont="1"/>
    <xf numFmtId="0" fontId="26" fillId="0" borderId="0" xfId="38" applyFont="1" applyAlignment="1">
      <alignment horizontal="left" indent="2"/>
    </xf>
    <xf numFmtId="0" fontId="26" fillId="0" borderId="0" xfId="38" applyFont="1" applyAlignment="1">
      <alignment horizontal="left" indent="6"/>
    </xf>
    <xf numFmtId="0" fontId="26" fillId="0" borderId="0" xfId="38" applyFont="1" applyAlignment="1">
      <alignment horizontal="left" indent="10"/>
    </xf>
    <xf numFmtId="10" fontId="20" fillId="0" borderId="101" xfId="38" applyNumberFormat="1" applyBorder="1" applyProtection="1">
      <protection locked="0"/>
    </xf>
    <xf numFmtId="0" fontId="26" fillId="0" borderId="0" xfId="38" applyFont="1" applyAlignment="1">
      <alignment horizontal="center"/>
    </xf>
    <xf numFmtId="0" fontId="26" fillId="0" borderId="0" xfId="38" applyFont="1" applyAlignment="1">
      <alignment horizontal="left" indent="4"/>
    </xf>
    <xf numFmtId="0" fontId="26" fillId="0" borderId="0" xfId="38" applyFont="1" applyAlignment="1">
      <alignment horizontal="left" indent="8"/>
    </xf>
    <xf numFmtId="0" fontId="26" fillId="0" borderId="0" xfId="38" applyFont="1" applyAlignment="1">
      <alignment vertical="top"/>
    </xf>
    <xf numFmtId="0" fontId="113" fillId="0" borderId="0" xfId="38" applyFont="1"/>
    <xf numFmtId="0" fontId="20" fillId="0" borderId="0" xfId="38" applyAlignment="1">
      <alignment horizontal="justify"/>
    </xf>
    <xf numFmtId="10" fontId="20" fillId="0" borderId="0" xfId="38" applyNumberFormat="1"/>
    <xf numFmtId="0" fontId="20" fillId="0" borderId="103" xfId="38" applyBorder="1"/>
    <xf numFmtId="164" fontId="14" fillId="0" borderId="0" xfId="38" applyNumberFormat="1" applyFont="1" applyAlignment="1">
      <alignment horizontal="centerContinuous"/>
    </xf>
    <xf numFmtId="0" fontId="18" fillId="0" borderId="0" xfId="38" applyFont="1" applyAlignment="1">
      <alignment horizontal="left"/>
    </xf>
    <xf numFmtId="0" fontId="14" fillId="0" borderId="0" xfId="38" applyFont="1" applyAlignment="1">
      <alignment horizontal="centerContinuous"/>
    </xf>
    <xf numFmtId="0" fontId="13" fillId="0" borderId="0" xfId="38" applyFont="1" applyAlignment="1">
      <alignment horizontal="left" vertical="center"/>
    </xf>
    <xf numFmtId="0" fontId="19" fillId="0" borderId="0" xfId="38" applyFont="1" applyAlignment="1">
      <alignment horizontal="right"/>
    </xf>
    <xf numFmtId="0" fontId="19" fillId="0" borderId="0" xfId="38" applyFont="1" applyAlignment="1">
      <alignment horizontal="left"/>
    </xf>
    <xf numFmtId="0" fontId="20" fillId="0" borderId="10" xfId="38" applyBorder="1"/>
    <xf numFmtId="0" fontId="20" fillId="0" borderId="2" xfId="38" applyBorder="1"/>
    <xf numFmtId="0" fontId="20" fillId="0" borderId="10" xfId="38" applyBorder="1" applyAlignment="1">
      <alignment horizontal="centerContinuous"/>
    </xf>
    <xf numFmtId="0" fontId="20" fillId="0" borderId="2" xfId="38" applyBorder="1" applyAlignment="1">
      <alignment horizontal="center"/>
    </xf>
    <xf numFmtId="0" fontId="20" fillId="0" borderId="3" xfId="38" applyBorder="1" applyAlignment="1">
      <alignment horizontal="center"/>
    </xf>
    <xf numFmtId="0" fontId="20" fillId="0" borderId="31" xfId="38" applyBorder="1"/>
    <xf numFmtId="0" fontId="20" fillId="0" borderId="95" xfId="38" applyBorder="1"/>
    <xf numFmtId="0" fontId="20" fillId="0" borderId="96" xfId="38" applyBorder="1"/>
    <xf numFmtId="0" fontId="20" fillId="0" borderId="18" xfId="38" applyBorder="1"/>
    <xf numFmtId="0" fontId="20" fillId="0" borderId="41" xfId="38" applyBorder="1"/>
    <xf numFmtId="0" fontId="20" fillId="0" borderId="19" xfId="38" applyBorder="1"/>
    <xf numFmtId="0" fontId="20" fillId="0" borderId="1" xfId="38" applyBorder="1"/>
    <xf numFmtId="0" fontId="20" fillId="0" borderId="21" xfId="38" applyBorder="1"/>
    <xf numFmtId="0" fontId="20" fillId="0" borderId="47" xfId="38" applyBorder="1"/>
    <xf numFmtId="0" fontId="55" fillId="0" borderId="0" xfId="238" quotePrefix="1" applyFont="1" applyAlignment="1">
      <alignment horizontal="right"/>
    </xf>
    <xf numFmtId="0" fontId="18" fillId="0" borderId="0" xfId="38" applyFont="1" applyProtection="1">
      <protection locked="0"/>
    </xf>
    <xf numFmtId="0" fontId="13" fillId="0" borderId="100" xfId="38" applyFont="1" applyBorder="1" applyAlignment="1">
      <alignment horizontal="center"/>
    </xf>
    <xf numFmtId="0" fontId="3" fillId="0" borderId="0" xfId="238"/>
    <xf numFmtId="164" fontId="18" fillId="0" borderId="0" xfId="38" applyNumberFormat="1" applyFont="1" applyAlignment="1" applyProtection="1">
      <alignment horizontal="left"/>
      <protection locked="0"/>
    </xf>
    <xf numFmtId="0" fontId="20" fillId="0" borderId="106" xfId="38" applyBorder="1"/>
    <xf numFmtId="0" fontId="20" fillId="0" borderId="105" xfId="38" applyBorder="1"/>
    <xf numFmtId="0" fontId="20" fillId="0" borderId="104" xfId="38" applyBorder="1"/>
    <xf numFmtId="0" fontId="13" fillId="0" borderId="0" xfId="38" quotePrefix="1" applyFont="1" applyAlignment="1" applyProtection="1">
      <alignment horizontal="center"/>
      <protection locked="0"/>
    </xf>
    <xf numFmtId="0" fontId="14" fillId="0" borderId="0" xfId="38" applyFont="1" applyAlignment="1" applyProtection="1">
      <alignment horizontal="centerContinuous"/>
      <protection locked="0"/>
    </xf>
    <xf numFmtId="0" fontId="20" fillId="0" borderId="0" xfId="38" applyAlignment="1" applyProtection="1">
      <alignment horizontal="centerContinuous"/>
      <protection locked="0"/>
    </xf>
    <xf numFmtId="164" fontId="14" fillId="0" borderId="0" xfId="38" applyNumberFormat="1" applyFont="1" applyAlignment="1" applyProtection="1">
      <alignment horizontal="centerContinuous"/>
      <protection locked="0"/>
    </xf>
    <xf numFmtId="0" fontId="13" fillId="0" borderId="0" xfId="38" applyFont="1" applyAlignment="1" applyProtection="1">
      <alignment horizontal="center"/>
      <protection locked="0"/>
    </xf>
    <xf numFmtId="0" fontId="20" fillId="0" borderId="106" xfId="38" applyBorder="1" applyProtection="1">
      <protection locked="0"/>
    </xf>
    <xf numFmtId="0" fontId="20" fillId="0" borderId="105" xfId="38" applyBorder="1" applyProtection="1">
      <protection locked="0"/>
    </xf>
    <xf numFmtId="0" fontId="13" fillId="0" borderId="101" xfId="38" applyFont="1" applyBorder="1" applyAlignment="1" applyProtection="1">
      <alignment horizontal="centerContinuous"/>
      <protection locked="0"/>
    </xf>
    <xf numFmtId="0" fontId="20" fillId="0" borderId="101" xfId="38" applyBorder="1" applyAlignment="1" applyProtection="1">
      <alignment horizontal="centerContinuous"/>
      <protection locked="0"/>
    </xf>
    <xf numFmtId="0" fontId="20" fillId="0" borderId="103" xfId="38" applyBorder="1" applyAlignment="1" applyProtection="1">
      <alignment horizontal="centerContinuous"/>
      <protection locked="0"/>
    </xf>
    <xf numFmtId="0" fontId="13" fillId="0" borderId="95" xfId="38" applyFont="1" applyBorder="1" applyAlignment="1" applyProtection="1">
      <alignment horizontal="centerContinuous"/>
      <protection locked="0"/>
    </xf>
    <xf numFmtId="0" fontId="13" fillId="0" borderId="94" xfId="38" applyFont="1" applyBorder="1" applyAlignment="1" applyProtection="1">
      <alignment horizontal="centerContinuous"/>
      <protection locked="0"/>
    </xf>
    <xf numFmtId="0" fontId="13" fillId="0" borderId="95" xfId="38" quotePrefix="1" applyFont="1" applyBorder="1" applyAlignment="1" applyProtection="1">
      <alignment horizontal="center"/>
      <protection locked="0"/>
    </xf>
    <xf numFmtId="0" fontId="13" fillId="0" borderId="93" xfId="38" quotePrefix="1" applyFont="1" applyBorder="1" applyAlignment="1" applyProtection="1">
      <alignment horizontal="center"/>
      <protection locked="0"/>
    </xf>
    <xf numFmtId="0" fontId="13" fillId="0" borderId="96" xfId="38" quotePrefix="1" applyFont="1" applyBorder="1" applyAlignment="1" applyProtection="1">
      <alignment horizontal="center"/>
      <protection locked="0"/>
    </xf>
    <xf numFmtId="0" fontId="20" fillId="0" borderId="99" xfId="38" applyBorder="1" applyProtection="1">
      <protection locked="0"/>
    </xf>
    <xf numFmtId="0" fontId="20" fillId="0" borderId="100" xfId="38" applyBorder="1" applyProtection="1">
      <protection locked="0"/>
    </xf>
    <xf numFmtId="0" fontId="13" fillId="0" borderId="0" xfId="38" applyFont="1" applyProtection="1">
      <protection locked="0"/>
    </xf>
    <xf numFmtId="0" fontId="13" fillId="0" borderId="99" xfId="38" applyFont="1" applyBorder="1" applyAlignment="1" applyProtection="1">
      <alignment horizontal="centerContinuous"/>
      <protection locked="0"/>
    </xf>
    <xf numFmtId="0" fontId="20" fillId="0" borderId="100" xfId="38" applyBorder="1" applyAlignment="1" applyProtection="1">
      <alignment horizontal="centerContinuous"/>
      <protection locked="0"/>
    </xf>
    <xf numFmtId="0" fontId="13" fillId="0" borderId="100" xfId="38" applyFont="1" applyBorder="1" applyAlignment="1" applyProtection="1">
      <alignment horizontal="centerContinuous"/>
      <protection locked="0"/>
    </xf>
    <xf numFmtId="0" fontId="13" fillId="0" borderId="103" xfId="38" applyFont="1" applyBorder="1" applyAlignment="1" applyProtection="1">
      <alignment horizontal="centerContinuous"/>
      <protection locked="0"/>
    </xf>
    <xf numFmtId="0" fontId="20" fillId="0" borderId="99" xfId="38" applyBorder="1" applyAlignment="1" applyProtection="1">
      <alignment horizontal="left"/>
      <protection locked="0"/>
    </xf>
    <xf numFmtId="0" fontId="20" fillId="0" borderId="100" xfId="38" applyBorder="1" applyAlignment="1" applyProtection="1">
      <alignment horizontal="left"/>
      <protection locked="0"/>
    </xf>
    <xf numFmtId="0" fontId="20" fillId="0" borderId="103" xfId="38" applyBorder="1" applyAlignment="1" applyProtection="1">
      <alignment horizontal="left"/>
      <protection locked="0"/>
    </xf>
    <xf numFmtId="0" fontId="20" fillId="0" borderId="99" xfId="38" applyBorder="1" applyAlignment="1" applyProtection="1">
      <alignment horizontal="centerContinuous"/>
      <protection locked="0"/>
    </xf>
    <xf numFmtId="0" fontId="13" fillId="0" borderId="0" xfId="38" applyFont="1" applyAlignment="1" applyProtection="1">
      <alignment horizontal="centerContinuous"/>
      <protection locked="0"/>
    </xf>
    <xf numFmtId="4" fontId="20" fillId="0" borderId="0" xfId="38" applyNumberFormat="1" applyAlignment="1" applyProtection="1">
      <alignment horizontal="centerContinuous"/>
      <protection locked="0"/>
    </xf>
    <xf numFmtId="4" fontId="20" fillId="0" borderId="0" xfId="38" applyNumberFormat="1" applyAlignment="1">
      <alignment horizontal="centerContinuous"/>
    </xf>
    <xf numFmtId="0" fontId="20" fillId="0" borderId="94" xfId="38" applyBorder="1" applyAlignment="1">
      <alignment horizontal="right"/>
    </xf>
    <xf numFmtId="0" fontId="19" fillId="0" borderId="0" xfId="38" applyFont="1"/>
    <xf numFmtId="0" fontId="13" fillId="0" borderId="21" xfId="38" applyFont="1" applyBorder="1"/>
    <xf numFmtId="0" fontId="13" fillId="0" borderId="23" xfId="38" applyFont="1" applyBorder="1"/>
    <xf numFmtId="0" fontId="13" fillId="0" borderId="105" xfId="38" applyFont="1" applyBorder="1"/>
    <xf numFmtId="0" fontId="19" fillId="0" borderId="94" xfId="38" applyFont="1" applyBorder="1"/>
    <xf numFmtId="0" fontId="55" fillId="0" borderId="0" xfId="5" applyFont="1"/>
    <xf numFmtId="164" fontId="18" fillId="0" borderId="0" xfId="0" applyNumberFormat="1" applyFont="1" applyAlignment="1" applyProtection="1">
      <alignment horizontal="left"/>
      <protection locked="0"/>
    </xf>
    <xf numFmtId="0" fontId="40" fillId="0" borderId="0" xfId="38" applyFont="1" applyAlignment="1">
      <alignment horizontal="left"/>
    </xf>
    <xf numFmtId="0" fontId="15" fillId="0" borderId="0" xfId="38" applyFont="1"/>
    <xf numFmtId="0" fontId="13" fillId="0" borderId="0" xfId="38" applyFont="1" applyAlignment="1">
      <alignment horizontal="left" wrapText="1"/>
    </xf>
    <xf numFmtId="0" fontId="38" fillId="0" borderId="0" xfId="38" applyFont="1" applyAlignment="1">
      <alignment horizontal="left"/>
    </xf>
    <xf numFmtId="0" fontId="20" fillId="0" borderId="94" xfId="38" applyBorder="1" applyAlignment="1">
      <alignment horizontal="left"/>
    </xf>
    <xf numFmtId="0" fontId="0" fillId="0" borderId="0" xfId="0" applyAlignment="1">
      <alignment horizontal="left" wrapText="1"/>
    </xf>
    <xf numFmtId="0" fontId="13" fillId="0" borderId="94" xfId="38" applyFont="1" applyBorder="1" applyAlignment="1">
      <alignment horizontal="left"/>
    </xf>
    <xf numFmtId="0" fontId="28" fillId="0" borderId="0" xfId="38" applyFont="1" applyAlignment="1">
      <alignment horizontal="left"/>
    </xf>
    <xf numFmtId="0" fontId="51" fillId="0" borderId="0" xfId="38" applyFont="1" applyAlignment="1">
      <alignment horizontal="left"/>
    </xf>
    <xf numFmtId="0" fontId="149" fillId="0" borderId="0" xfId="12" applyFont="1" applyAlignment="1">
      <alignment horizontal="left"/>
    </xf>
    <xf numFmtId="0" fontId="59" fillId="0" borderId="0" xfId="12" applyFill="1" applyAlignment="1">
      <alignment horizontal="left"/>
    </xf>
    <xf numFmtId="0" fontId="149" fillId="0" borderId="0" xfId="12" applyFont="1" applyFill="1" applyAlignment="1">
      <alignment horizontal="left"/>
    </xf>
    <xf numFmtId="0" fontId="59" fillId="0" borderId="0" xfId="12" applyAlignment="1">
      <alignment horizontal="left"/>
    </xf>
    <xf numFmtId="0" fontId="23" fillId="0" borderId="0" xfId="38" applyFont="1" applyAlignment="1">
      <alignment horizontal="left"/>
    </xf>
    <xf numFmtId="0" fontId="82" fillId="0" borderId="0" xfId="38" applyFont="1" applyAlignment="1">
      <alignment horizontal="left"/>
    </xf>
    <xf numFmtId="0" fontId="150" fillId="0" borderId="0" xfId="38" applyFont="1" applyAlignment="1">
      <alignment horizontal="left"/>
    </xf>
    <xf numFmtId="0" fontId="76" fillId="0" borderId="94" xfId="38" applyFont="1" applyBorder="1" applyAlignment="1">
      <alignment horizontal="left"/>
    </xf>
    <xf numFmtId="0" fontId="75" fillId="0" borderId="94" xfId="38" applyFont="1" applyBorder="1" applyAlignment="1">
      <alignment horizontal="left"/>
    </xf>
    <xf numFmtId="0" fontId="38" fillId="10" borderId="0" xfId="38" applyFont="1" applyFill="1" applyAlignment="1">
      <alignment horizontal="left"/>
    </xf>
    <xf numFmtId="0" fontId="13" fillId="10" borderId="0" xfId="38" applyFont="1" applyFill="1" applyAlignment="1">
      <alignment horizontal="left"/>
    </xf>
    <xf numFmtId="0" fontId="20" fillId="10" borderId="0" xfId="38" applyFill="1" applyAlignment="1">
      <alignment horizontal="left"/>
    </xf>
    <xf numFmtId="0" fontId="20" fillId="10" borderId="105" xfId="38" applyFill="1" applyBorder="1" applyAlignment="1">
      <alignment horizontal="left"/>
    </xf>
    <xf numFmtId="0" fontId="13" fillId="10" borderId="94" xfId="38" applyFont="1" applyFill="1" applyBorder="1" applyAlignment="1">
      <alignment horizontal="left"/>
    </xf>
    <xf numFmtId="0" fontId="20" fillId="10" borderId="94" xfId="38" applyFill="1" applyBorder="1" applyAlignment="1">
      <alignment horizontal="left"/>
    </xf>
    <xf numFmtId="0" fontId="20" fillId="10" borderId="100" xfId="38" applyFill="1" applyBorder="1" applyAlignment="1">
      <alignment horizontal="left"/>
    </xf>
    <xf numFmtId="0" fontId="152" fillId="0" borderId="0" xfId="38" applyFont="1" applyAlignment="1">
      <alignment horizontal="left"/>
    </xf>
    <xf numFmtId="0" fontId="23" fillId="0" borderId="0" xfId="38" applyFont="1" applyAlignment="1">
      <alignment horizontal="center"/>
    </xf>
    <xf numFmtId="0" fontId="26" fillId="0" borderId="0" xfId="38" applyFont="1" applyAlignment="1">
      <alignment horizontal="left"/>
    </xf>
    <xf numFmtId="0" fontId="15" fillId="0" borderId="0" xfId="38" applyFont="1" applyAlignment="1">
      <alignment horizontal="left"/>
    </xf>
    <xf numFmtId="0" fontId="17" fillId="0" borderId="0" xfId="38" applyFont="1" applyAlignment="1">
      <alignment horizontal="left"/>
    </xf>
    <xf numFmtId="0" fontId="20" fillId="0" borderId="0" xfId="0" applyFont="1" applyAlignment="1">
      <alignment horizontal="left" wrapText="1"/>
    </xf>
    <xf numFmtId="0" fontId="26" fillId="0" borderId="105" xfId="38" applyFont="1" applyBorder="1" applyAlignment="1">
      <alignment horizontal="left" wrapText="1"/>
    </xf>
    <xf numFmtId="0" fontId="26" fillId="0" borderId="0" xfId="38" applyFont="1" applyAlignment="1">
      <alignment horizontal="left" wrapText="1"/>
    </xf>
    <xf numFmtId="10" fontId="128" fillId="0" borderId="0" xfId="38" applyNumberFormat="1" applyFont="1" applyAlignment="1">
      <alignment shrinkToFit="1"/>
    </xf>
    <xf numFmtId="0" fontId="127" fillId="0" borderId="0" xfId="38" applyFont="1" applyAlignment="1">
      <alignment wrapText="1"/>
    </xf>
    <xf numFmtId="10" fontId="129" fillId="0" borderId="0" xfId="38" applyNumberFormat="1" applyFont="1" applyAlignment="1">
      <alignment horizontal="left" shrinkToFit="1"/>
    </xf>
    <xf numFmtId="10" fontId="129" fillId="0" borderId="105" xfId="38" applyNumberFormat="1" applyFont="1" applyBorder="1" applyAlignment="1">
      <alignment horizontal="left" shrinkToFit="1"/>
    </xf>
    <xf numFmtId="168" fontId="29" fillId="0" borderId="73" xfId="6" applyNumberFormat="1" applyBorder="1" applyAlignment="1" applyProtection="1">
      <alignment horizontal="center"/>
      <protection locked="0"/>
    </xf>
    <xf numFmtId="0" fontId="102" fillId="0" borderId="0" xfId="0" applyFont="1" applyAlignment="1" applyProtection="1">
      <alignment horizontal="right"/>
      <protection locked="0"/>
    </xf>
    <xf numFmtId="0" fontId="20" fillId="0" borderId="100" xfId="38" applyBorder="1" applyAlignment="1">
      <alignment wrapText="1"/>
    </xf>
    <xf numFmtId="0" fontId="20" fillId="0" borderId="103" xfId="38" applyBorder="1" applyAlignment="1">
      <alignment wrapText="1"/>
    </xf>
    <xf numFmtId="39" fontId="29" fillId="0" borderId="118" xfId="6" applyBorder="1" applyProtection="1">
      <protection locked="0"/>
    </xf>
    <xf numFmtId="39" fontId="0" fillId="0" borderId="100" xfId="0" applyNumberFormat="1" applyBorder="1" applyProtection="1">
      <protection locked="0"/>
    </xf>
    <xf numFmtId="0" fontId="15" fillId="0" borderId="106" xfId="0" applyFont="1" applyBorder="1" applyAlignment="1" applyProtection="1">
      <alignment horizontal="center"/>
      <protection locked="0"/>
    </xf>
    <xf numFmtId="0" fontId="15" fillId="0" borderId="105" xfId="0" applyFont="1" applyBorder="1" applyProtection="1">
      <protection locked="0"/>
    </xf>
    <xf numFmtId="39" fontId="15" fillId="0" borderId="104" xfId="0" applyNumberFormat="1" applyFont="1" applyBorder="1"/>
    <xf numFmtId="0" fontId="15" fillId="0" borderId="11" xfId="0" applyFont="1" applyBorder="1" applyAlignment="1" applyProtection="1">
      <alignment horizontal="center"/>
      <protection locked="0"/>
    </xf>
    <xf numFmtId="39" fontId="15" fillId="0" borderId="41" xfId="0" applyNumberFormat="1" applyFont="1" applyBorder="1"/>
    <xf numFmtId="0" fontId="15" fillId="0" borderId="11" xfId="0" applyFont="1" applyBorder="1" applyAlignment="1">
      <alignment horizontal="center"/>
    </xf>
    <xf numFmtId="0" fontId="15" fillId="0" borderId="26" xfId="0" applyFont="1" applyBorder="1" applyAlignment="1" applyProtection="1">
      <alignment horizontal="center"/>
      <protection locked="0"/>
    </xf>
    <xf numFmtId="0" fontId="0" fillId="0" borderId="105" xfId="0" applyBorder="1" applyProtection="1">
      <protection locked="0"/>
    </xf>
    <xf numFmtId="0" fontId="16" fillId="0" borderId="12" xfId="0" applyFont="1" applyBorder="1" applyAlignment="1" applyProtection="1">
      <alignment horizontal="center"/>
      <protection locked="0"/>
    </xf>
    <xf numFmtId="0" fontId="0" fillId="0" borderId="29" xfId="0" applyBorder="1" applyProtection="1">
      <protection locked="0"/>
    </xf>
    <xf numFmtId="0" fontId="15" fillId="0" borderId="29" xfId="0" applyFont="1" applyBorder="1" applyAlignment="1" applyProtection="1">
      <alignment horizontal="center"/>
      <protection locked="0"/>
    </xf>
    <xf numFmtId="0" fontId="15" fillId="0" borderId="29" xfId="0" applyFont="1" applyBorder="1" applyAlignment="1">
      <alignment horizontal="center"/>
    </xf>
    <xf numFmtId="0" fontId="15" fillId="0" borderId="102" xfId="0" applyFont="1" applyBorder="1" applyProtection="1">
      <protection locked="0"/>
    </xf>
    <xf numFmtId="0" fontId="15" fillId="0" borderId="29" xfId="0" applyFont="1" applyBorder="1" applyProtection="1">
      <protection locked="0"/>
    </xf>
    <xf numFmtId="0" fontId="15" fillId="0" borderId="29" xfId="0" applyFont="1" applyBorder="1"/>
    <xf numFmtId="0" fontId="15" fillId="0" borderId="29" xfId="0" applyFont="1" applyBorder="1" applyAlignment="1" applyProtection="1">
      <alignment wrapText="1"/>
      <protection locked="0"/>
    </xf>
    <xf numFmtId="0" fontId="15" fillId="0" borderId="39" xfId="0" applyFont="1" applyBorder="1" applyProtection="1">
      <protection locked="0"/>
    </xf>
    <xf numFmtId="39" fontId="15" fillId="0" borderId="29" xfId="0" applyNumberFormat="1" applyFont="1" applyBorder="1" applyProtection="1">
      <protection locked="0"/>
    </xf>
    <xf numFmtId="39" fontId="15" fillId="0" borderId="29" xfId="0" applyNumberFormat="1" applyFont="1" applyBorder="1"/>
    <xf numFmtId="39" fontId="15" fillId="0" borderId="39" xfId="0" applyNumberFormat="1" applyFont="1" applyBorder="1" applyProtection="1">
      <protection locked="0"/>
    </xf>
    <xf numFmtId="0" fontId="15" fillId="0" borderId="11" xfId="0" applyFont="1" applyBorder="1" applyProtection="1">
      <protection locked="0"/>
    </xf>
    <xf numFmtId="0" fontId="15" fillId="0" borderId="106" xfId="0" applyFont="1" applyBorder="1" applyProtection="1">
      <protection locked="0"/>
    </xf>
    <xf numFmtId="0" fontId="15" fillId="0" borderId="11" xfId="0" applyFont="1" applyBorder="1"/>
    <xf numFmtId="0" fontId="15" fillId="0" borderId="11" xfId="0" applyFont="1" applyBorder="1" applyAlignment="1" applyProtection="1">
      <alignment wrapText="1"/>
      <protection locked="0"/>
    </xf>
    <xf numFmtId="0" fontId="15" fillId="0" borderId="26" xfId="0" applyFont="1" applyBorder="1" applyProtection="1">
      <protection locked="0"/>
    </xf>
    <xf numFmtId="0" fontId="0" fillId="0" borderId="11" xfId="0" applyBorder="1" applyProtection="1">
      <protection locked="0"/>
    </xf>
    <xf numFmtId="39" fontId="15" fillId="0" borderId="119" xfId="0" applyNumberFormat="1" applyFont="1" applyBorder="1"/>
    <xf numFmtId="0" fontId="15" fillId="0" borderId="102" xfId="0" applyFont="1" applyBorder="1" applyAlignment="1" applyProtection="1">
      <alignment horizontal="center"/>
      <protection locked="0"/>
    </xf>
    <xf numFmtId="0" fontId="0" fillId="0" borderId="39" xfId="0" applyBorder="1" applyProtection="1">
      <protection locked="0"/>
    </xf>
    <xf numFmtId="39" fontId="15" fillId="0" borderId="102" xfId="0" applyNumberFormat="1" applyFont="1" applyBorder="1" applyProtection="1">
      <protection locked="0"/>
    </xf>
    <xf numFmtId="39" fontId="15" fillId="0" borderId="39" xfId="0" applyNumberFormat="1" applyFont="1" applyBorder="1"/>
    <xf numFmtId="39" fontId="15" fillId="0" borderId="102" xfId="0" applyNumberFormat="1" applyFont="1" applyBorder="1"/>
    <xf numFmtId="39" fontId="15" fillId="0" borderId="100" xfId="0" applyNumberFormat="1" applyFont="1" applyBorder="1"/>
    <xf numFmtId="39" fontId="15" fillId="0" borderId="120" xfId="0" applyNumberFormat="1" applyFont="1" applyBorder="1"/>
    <xf numFmtId="39" fontId="15" fillId="0" borderId="121" xfId="0" applyNumberFormat="1" applyFont="1" applyBorder="1"/>
    <xf numFmtId="0" fontId="0" fillId="4" borderId="106" xfId="0" applyFill="1" applyBorder="1" applyProtection="1">
      <protection locked="0"/>
    </xf>
    <xf numFmtId="0" fontId="15" fillId="4" borderId="102" xfId="0" applyFont="1" applyFill="1" applyBorder="1" applyProtection="1">
      <protection locked="0"/>
    </xf>
    <xf numFmtId="0" fontId="0" fillId="4" borderId="102" xfId="0" applyFill="1" applyBorder="1" applyProtection="1">
      <protection locked="0"/>
    </xf>
    <xf numFmtId="0" fontId="16" fillId="4" borderId="102" xfId="0" applyFont="1" applyFill="1" applyBorder="1" applyAlignment="1" applyProtection="1">
      <alignment horizontal="center"/>
      <protection locked="0"/>
    </xf>
    <xf numFmtId="0" fontId="16" fillId="4" borderId="11" xfId="0" applyFont="1" applyFill="1" applyBorder="1" applyAlignment="1" applyProtection="1">
      <alignment horizontal="center"/>
      <protection locked="0"/>
    </xf>
    <xf numFmtId="0" fontId="15" fillId="4" borderId="29" xfId="0" applyFont="1" applyFill="1" applyBorder="1" applyProtection="1">
      <protection locked="0"/>
    </xf>
    <xf numFmtId="0" fontId="16" fillId="4" borderId="29" xfId="0" applyFont="1" applyFill="1" applyBorder="1" applyAlignment="1" applyProtection="1">
      <alignment horizontal="center"/>
      <protection locked="0"/>
    </xf>
    <xf numFmtId="0" fontId="16" fillId="4" borderId="26" xfId="0" applyFont="1" applyFill="1" applyBorder="1" applyAlignment="1" applyProtection="1">
      <alignment horizontal="center"/>
      <protection locked="0"/>
    </xf>
    <xf numFmtId="0" fontId="16" fillId="4" borderId="39" xfId="0" applyFont="1" applyFill="1" applyBorder="1" applyAlignment="1" applyProtection="1">
      <alignment horizontal="center"/>
      <protection locked="0"/>
    </xf>
    <xf numFmtId="164" fontId="16" fillId="4" borderId="39" xfId="0" applyNumberFormat="1" applyFont="1" applyFill="1" applyBorder="1" applyAlignment="1" applyProtection="1">
      <alignment horizontal="center"/>
      <protection locked="0"/>
    </xf>
    <xf numFmtId="0" fontId="15" fillId="4" borderId="101" xfId="0" applyFont="1" applyFill="1" applyBorder="1" applyAlignment="1" applyProtection="1">
      <alignment horizontal="center"/>
      <protection locked="0"/>
    </xf>
    <xf numFmtId="0" fontId="16" fillId="4" borderId="101" xfId="0" applyFont="1" applyFill="1" applyBorder="1" applyAlignment="1" applyProtection="1">
      <alignment horizontal="right"/>
      <protection locked="0"/>
    </xf>
    <xf numFmtId="39" fontId="15" fillId="4" borderId="101" xfId="0" applyNumberFormat="1" applyFont="1" applyFill="1" applyBorder="1" applyProtection="1">
      <protection locked="0"/>
    </xf>
    <xf numFmtId="39" fontId="15" fillId="4" borderId="101" xfId="0" applyNumberFormat="1" applyFont="1" applyFill="1" applyBorder="1"/>
    <xf numFmtId="0" fontId="15" fillId="4" borderId="99" xfId="0" applyFont="1" applyFill="1" applyBorder="1" applyAlignment="1" applyProtection="1">
      <alignment horizontal="center"/>
      <protection locked="0"/>
    </xf>
    <xf numFmtId="0" fontId="16" fillId="4" borderId="100" xfId="0" applyFont="1" applyFill="1" applyBorder="1" applyAlignment="1" applyProtection="1">
      <alignment horizontal="center"/>
      <protection locked="0"/>
    </xf>
    <xf numFmtId="39" fontId="15" fillId="4" borderId="100" xfId="0" applyNumberFormat="1" applyFont="1" applyFill="1" applyBorder="1"/>
    <xf numFmtId="39" fontId="15" fillId="4" borderId="103" xfId="0" applyNumberFormat="1" applyFont="1" applyFill="1" applyBorder="1"/>
    <xf numFmtId="39" fontId="15" fillId="4" borderId="100" xfId="0" applyNumberFormat="1" applyFont="1" applyFill="1" applyBorder="1" applyProtection="1">
      <protection locked="0"/>
    </xf>
    <xf numFmtId="0" fontId="16" fillId="0" borderId="104" xfId="0" applyFont="1" applyBorder="1" applyAlignment="1" applyProtection="1">
      <alignment horizontal="right"/>
      <protection locked="0"/>
    </xf>
    <xf numFmtId="0" fontId="16" fillId="0" borderId="27" xfId="0" applyFont="1" applyBorder="1" applyAlignment="1" applyProtection="1">
      <alignment horizontal="right"/>
      <protection locked="0"/>
    </xf>
    <xf numFmtId="0" fontId="16" fillId="4" borderId="100" xfId="0" applyFont="1" applyFill="1" applyBorder="1" applyAlignment="1" applyProtection="1">
      <alignment horizontal="right"/>
      <protection locked="0"/>
    </xf>
    <xf numFmtId="39" fontId="16" fillId="2" borderId="67" xfId="6" applyFont="1" applyFill="1" applyBorder="1" applyAlignment="1" applyProtection="1">
      <alignment horizontal="center" vertical="center"/>
      <protection locked="0"/>
    </xf>
    <xf numFmtId="39" fontId="16" fillId="2" borderId="67" xfId="6" applyFont="1" applyFill="1" applyBorder="1" applyAlignment="1" applyProtection="1">
      <alignment horizontal="center"/>
      <protection locked="0"/>
    </xf>
    <xf numFmtId="39" fontId="16" fillId="2" borderId="68" xfId="6" applyFont="1" applyFill="1" applyBorder="1" applyAlignment="1" applyProtection="1">
      <alignment horizontal="center" vertical="center"/>
      <protection locked="0"/>
    </xf>
    <xf numFmtId="164" fontId="16" fillId="2" borderId="69" xfId="6" applyNumberFormat="1" applyFont="1" applyFill="1" applyBorder="1" applyAlignment="1" applyProtection="1">
      <alignment horizontal="center" vertical="center"/>
      <protection locked="0"/>
    </xf>
    <xf numFmtId="39" fontId="16" fillId="2" borderId="69" xfId="6" applyFont="1" applyFill="1" applyBorder="1" applyAlignment="1" applyProtection="1">
      <alignment horizontal="center"/>
      <protection locked="0"/>
    </xf>
    <xf numFmtId="164" fontId="16" fillId="2" borderId="70" xfId="6" applyNumberFormat="1" applyFont="1" applyFill="1" applyBorder="1" applyAlignment="1" applyProtection="1">
      <alignment horizontal="center" vertical="center"/>
      <protection locked="0"/>
    </xf>
    <xf numFmtId="39" fontId="29" fillId="2" borderId="106" xfId="6" applyFill="1" applyBorder="1" applyProtection="1">
      <protection locked="0"/>
    </xf>
    <xf numFmtId="39" fontId="29" fillId="2" borderId="105" xfId="6" applyFill="1" applyBorder="1" applyProtection="1">
      <protection locked="0"/>
    </xf>
    <xf numFmtId="39" fontId="29" fillId="2" borderId="104" xfId="6" applyFill="1" applyBorder="1" applyProtection="1">
      <protection locked="0"/>
    </xf>
    <xf numFmtId="39" fontId="15" fillId="2" borderId="11" xfId="6" applyFont="1" applyFill="1" applyBorder="1" applyProtection="1">
      <protection locked="0"/>
    </xf>
    <xf numFmtId="39" fontId="29" fillId="2" borderId="41" xfId="6" applyFill="1" applyBorder="1" applyProtection="1">
      <protection locked="0"/>
    </xf>
    <xf numFmtId="39" fontId="15" fillId="2" borderId="26" xfId="6" applyFont="1" applyFill="1" applyBorder="1" applyProtection="1">
      <protection locked="0"/>
    </xf>
    <xf numFmtId="39" fontId="15" fillId="0" borderId="12" xfId="6" applyFont="1" applyBorder="1" applyProtection="1">
      <protection locked="0"/>
    </xf>
    <xf numFmtId="39" fontId="29" fillId="0" borderId="12" xfId="6" applyBorder="1" applyProtection="1">
      <protection locked="0"/>
    </xf>
    <xf numFmtId="39" fontId="29" fillId="0" borderId="27" xfId="6" applyBorder="1" applyProtection="1">
      <protection locked="0"/>
    </xf>
    <xf numFmtId="39" fontId="29" fillId="4" borderId="71" xfId="6" applyFill="1" applyBorder="1" applyProtection="1">
      <protection locked="0"/>
    </xf>
    <xf numFmtId="39" fontId="29" fillId="4" borderId="75" xfId="6" applyFill="1" applyBorder="1" applyProtection="1">
      <protection locked="0"/>
    </xf>
    <xf numFmtId="39" fontId="0" fillId="0" borderId="100" xfId="0" applyNumberFormat="1" applyBorder="1" applyAlignment="1">
      <alignment horizontal="centerContinuous"/>
    </xf>
    <xf numFmtId="0" fontId="13" fillId="0" borderId="12" xfId="38" applyFont="1" applyBorder="1" applyAlignment="1">
      <alignment horizontal="center" vertical="center"/>
    </xf>
    <xf numFmtId="0" fontId="20" fillId="0" borderId="12" xfId="38" applyBorder="1"/>
    <xf numFmtId="0" fontId="18" fillId="0" borderId="25" xfId="0" applyFont="1" applyBorder="1" applyAlignment="1" applyProtection="1">
      <alignment horizontal="centerContinuous"/>
      <protection locked="0"/>
    </xf>
    <xf numFmtId="0" fontId="18" fillId="0" borderId="24" xfId="0" applyFont="1" applyBorder="1" applyAlignment="1" applyProtection="1">
      <alignment horizontal="centerContinuous"/>
      <protection locked="0"/>
    </xf>
    <xf numFmtId="0" fontId="18" fillId="0" borderId="59"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20"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40" fillId="0" borderId="0" xfId="38" applyFont="1" applyAlignment="1">
      <alignment vertical="top" wrapText="1"/>
    </xf>
    <xf numFmtId="42" fontId="0" fillId="0" borderId="0" xfId="211" applyNumberFormat="1" applyFont="1" applyBorder="1"/>
    <xf numFmtId="0" fontId="13" fillId="0" borderId="12" xfId="38" applyFont="1" applyBorder="1" applyAlignment="1">
      <alignment horizontal="center"/>
    </xf>
    <xf numFmtId="39" fontId="15" fillId="0" borderId="11" xfId="0" applyNumberFormat="1" applyFont="1" applyBorder="1" applyProtection="1">
      <protection locked="0"/>
    </xf>
    <xf numFmtId="39" fontId="15" fillId="0" borderId="103" xfId="0" applyNumberFormat="1" applyFont="1" applyBorder="1"/>
    <xf numFmtId="0" fontId="155" fillId="0" borderId="0" xfId="0" applyFont="1"/>
    <xf numFmtId="0" fontId="0" fillId="0" borderId="12" xfId="0" applyBorder="1" applyAlignment="1">
      <alignment horizontal="right"/>
    </xf>
    <xf numFmtId="39" fontId="0" fillId="12" borderId="122" xfId="0" applyNumberFormat="1" applyFill="1" applyBorder="1" applyProtection="1">
      <protection locked="0"/>
    </xf>
    <xf numFmtId="39" fontId="20" fillId="0" borderId="122" xfId="0" applyNumberFormat="1" applyFont="1" applyBorder="1" applyProtection="1">
      <protection locked="0"/>
    </xf>
    <xf numFmtId="39" fontId="0" fillId="0" borderId="123" xfId="0" applyNumberFormat="1" applyBorder="1" applyProtection="1">
      <protection locked="0"/>
    </xf>
    <xf numFmtId="39" fontId="15" fillId="0" borderId="106" xfId="0" applyNumberFormat="1" applyFont="1" applyBorder="1" applyProtection="1">
      <protection locked="0"/>
    </xf>
    <xf numFmtId="39" fontId="15" fillId="0" borderId="11" xfId="0" applyNumberFormat="1" applyFont="1" applyBorder="1"/>
    <xf numFmtId="39" fontId="15" fillId="0" borderId="123" xfId="0" applyNumberFormat="1" applyFont="1" applyBorder="1" applyProtection="1">
      <protection locked="0"/>
    </xf>
    <xf numFmtId="39" fontId="15" fillId="0" borderId="16" xfId="0" applyNumberFormat="1" applyFont="1" applyBorder="1" applyProtection="1">
      <protection locked="0"/>
    </xf>
    <xf numFmtId="39" fontId="15" fillId="0" borderId="119" xfId="0" applyNumberFormat="1" applyFont="1" applyBorder="1" applyProtection="1">
      <protection locked="0"/>
    </xf>
    <xf numFmtId="39" fontId="17" fillId="0" borderId="1" xfId="0" applyNumberFormat="1" applyFont="1" applyBorder="1" applyProtection="1">
      <protection locked="0"/>
    </xf>
    <xf numFmtId="39" fontId="17" fillId="0" borderId="2" xfId="0" applyNumberFormat="1" applyFont="1" applyBorder="1"/>
    <xf numFmtId="39" fontId="17" fillId="0" borderId="1" xfId="0" applyNumberFormat="1" applyFont="1" applyBorder="1"/>
    <xf numFmtId="0" fontId="38" fillId="0" borderId="0" xfId="0" applyFont="1" applyAlignment="1">
      <alignment horizontal="left"/>
    </xf>
    <xf numFmtId="39" fontId="17" fillId="0" borderId="60" xfId="0" applyNumberFormat="1" applyFont="1" applyBorder="1"/>
    <xf numFmtId="0" fontId="16" fillId="0" borderId="0" xfId="0" applyFont="1" applyAlignment="1">
      <alignment horizontal="left" indent="1"/>
    </xf>
    <xf numFmtId="0" fontId="13" fillId="0" borderId="94" xfId="38" applyFont="1" applyBorder="1" applyAlignment="1">
      <alignment horizontal="center" vertical="center"/>
    </xf>
    <xf numFmtId="0" fontId="13" fillId="0" borderId="124" xfId="38" applyFont="1" applyBorder="1" applyAlignment="1">
      <alignment horizontal="right"/>
    </xf>
    <xf numFmtId="0" fontId="110" fillId="0" borderId="124" xfId="38" applyFont="1" applyBorder="1" applyAlignment="1">
      <alignment horizontal="right" wrapText="1"/>
    </xf>
    <xf numFmtId="0" fontId="20" fillId="0" borderId="124" xfId="38" applyBorder="1" applyAlignment="1">
      <alignment horizontal="left" wrapText="1"/>
    </xf>
    <xf numFmtId="0" fontId="13" fillId="0" borderId="124" xfId="38" applyFont="1" applyBorder="1" applyAlignment="1">
      <alignment horizontal="center"/>
    </xf>
    <xf numFmtId="0" fontId="26" fillId="0" borderId="125" xfId="38" applyFont="1" applyBorder="1" applyAlignment="1">
      <alignment horizontal="left" wrapText="1"/>
    </xf>
    <xf numFmtId="0" fontId="20" fillId="0" borderId="125" xfId="38" applyBorder="1" applyAlignment="1">
      <alignment horizontal="left" wrapText="1"/>
    </xf>
    <xf numFmtId="0" fontId="13" fillId="0" borderId="124" xfId="38" applyFont="1" applyBorder="1" applyAlignment="1">
      <alignment horizontal="center" wrapText="1"/>
    </xf>
    <xf numFmtId="0" fontId="110" fillId="0" borderId="124" xfId="38" applyFont="1" applyBorder="1" applyAlignment="1">
      <alignment horizontal="center" wrapText="1"/>
    </xf>
    <xf numFmtId="0" fontId="45" fillId="0" borderId="104" xfId="38" applyFont="1" applyBorder="1" applyAlignment="1" applyProtection="1">
      <alignment horizontal="center"/>
      <protection locked="0"/>
    </xf>
    <xf numFmtId="0" fontId="18" fillId="0" borderId="127" xfId="38" applyFont="1" applyBorder="1" applyAlignment="1" applyProtection="1">
      <alignment horizontal="centerContinuous"/>
      <protection locked="0"/>
    </xf>
    <xf numFmtId="0" fontId="18" fillId="0" borderId="125" xfId="38" applyFont="1" applyBorder="1" applyAlignment="1" applyProtection="1">
      <alignment horizontal="centerContinuous"/>
      <protection locked="0"/>
    </xf>
    <xf numFmtId="0" fontId="18" fillId="0" borderId="128" xfId="38" applyFont="1" applyBorder="1" applyAlignment="1" applyProtection="1">
      <alignment horizontal="centerContinuous"/>
      <protection locked="0"/>
    </xf>
    <xf numFmtId="10" fontId="20" fillId="0" borderId="0" xfId="38" applyNumberFormat="1" applyAlignment="1" applyProtection="1">
      <alignment horizontal="center"/>
      <protection locked="0"/>
    </xf>
    <xf numFmtId="166" fontId="20" fillId="0" borderId="0" xfId="38" applyNumberFormat="1" applyAlignment="1" applyProtection="1">
      <alignment horizontal="center"/>
      <protection locked="0"/>
    </xf>
    <xf numFmtId="0" fontId="20" fillId="0" borderId="0" xfId="38" applyAlignment="1" applyProtection="1">
      <alignment vertical="top" wrapText="1"/>
      <protection locked="0"/>
    </xf>
    <xf numFmtId="0" fontId="16" fillId="0" borderId="0" xfId="38" quotePrefix="1" applyFont="1" applyAlignment="1" applyProtection="1">
      <alignment horizontal="centerContinuous"/>
      <protection locked="0"/>
    </xf>
    <xf numFmtId="0" fontId="20" fillId="0" borderId="94" xfId="38" applyBorder="1" applyProtection="1">
      <protection locked="0"/>
    </xf>
    <xf numFmtId="0" fontId="13" fillId="0" borderId="4" xfId="0" applyFont="1" applyBorder="1" applyAlignment="1" applyProtection="1">
      <alignment horizontal="center" wrapText="1"/>
      <protection locked="0"/>
    </xf>
    <xf numFmtId="0" fontId="59" fillId="0" borderId="0" xfId="12" applyFill="1"/>
    <xf numFmtId="0" fontId="59" fillId="0" borderId="0" xfId="12" applyProtection="1">
      <protection locked="0"/>
    </xf>
    <xf numFmtId="0" fontId="13" fillId="9" borderId="0" xfId="38" applyFont="1" applyFill="1" applyAlignment="1">
      <alignment horizontal="left"/>
    </xf>
    <xf numFmtId="0" fontId="20" fillId="9" borderId="0" xfId="38" applyFill="1" applyAlignment="1">
      <alignment horizontal="left"/>
    </xf>
    <xf numFmtId="0" fontId="159" fillId="0" borderId="0" xfId="0" applyFont="1" applyAlignment="1">
      <alignment horizontal="center" vertical="center"/>
    </xf>
    <xf numFmtId="0" fontId="158" fillId="0" borderId="0" xfId="0" applyFont="1" applyAlignment="1">
      <alignment vertical="center"/>
    </xf>
    <xf numFmtId="0" fontId="157" fillId="0" borderId="0" xfId="0" applyFont="1" applyAlignment="1">
      <alignment vertical="center"/>
    </xf>
    <xf numFmtId="0" fontId="18" fillId="9" borderId="0" xfId="38" applyFont="1" applyFill="1" applyAlignment="1">
      <alignment horizontal="left"/>
    </xf>
    <xf numFmtId="0" fontId="0" fillId="0" borderId="0" xfId="0" applyAlignment="1">
      <alignment vertical="center"/>
    </xf>
    <xf numFmtId="0" fontId="0" fillId="0" borderId="127" xfId="0" applyBorder="1"/>
    <xf numFmtId="0" fontId="0" fillId="0" borderId="125" xfId="0" applyBorder="1"/>
    <xf numFmtId="0" fontId="0" fillId="0" borderId="128" xfId="0" applyBorder="1"/>
    <xf numFmtId="0" fontId="0" fillId="0" borderId="95" xfId="0" applyBorder="1"/>
    <xf numFmtId="0" fontId="0" fillId="0" borderId="96" xfId="0" applyBorder="1"/>
    <xf numFmtId="4" fontId="0" fillId="0" borderId="0" xfId="0" applyNumberFormat="1"/>
    <xf numFmtId="49" fontId="0" fillId="0" borderId="0" xfId="0" applyNumberFormat="1"/>
    <xf numFmtId="49" fontId="20" fillId="0" borderId="0" xfId="0" quotePrefix="1" applyNumberFormat="1" applyFont="1"/>
    <xf numFmtId="0" fontId="2" fillId="16" borderId="0" xfId="16" applyFont="1" applyFill="1"/>
    <xf numFmtId="0" fontId="78" fillId="17" borderId="0" xfId="16" applyFill="1"/>
    <xf numFmtId="0" fontId="78" fillId="0" borderId="0" xfId="16"/>
    <xf numFmtId="0" fontId="20" fillId="0" borderId="0" xfId="38" applyAlignment="1">
      <alignment horizontal="left" wrapText="1"/>
    </xf>
    <xf numFmtId="0" fontId="28" fillId="0" borderId="94" xfId="38" applyFont="1" applyBorder="1" applyAlignment="1">
      <alignment horizontal="center"/>
    </xf>
    <xf numFmtId="0" fontId="23" fillId="0" borderId="0" xfId="38" applyFont="1" applyAlignment="1">
      <alignment horizontal="center"/>
    </xf>
    <xf numFmtId="0" fontId="38" fillId="9" borderId="0" xfId="38" applyFont="1" applyFill="1" applyAlignment="1">
      <alignment horizontal="left" wrapText="1"/>
    </xf>
    <xf numFmtId="0" fontId="13" fillId="9" borderId="0" xfId="38" applyFont="1" applyFill="1" applyAlignment="1">
      <alignment horizontal="left" wrapText="1"/>
    </xf>
    <xf numFmtId="0" fontId="149" fillId="0" borderId="0" xfId="12" applyFont="1" applyFill="1" applyAlignment="1">
      <alignment horizontal="left"/>
    </xf>
    <xf numFmtId="0" fontId="13" fillId="0" borderId="0" xfId="38" applyFont="1" applyAlignment="1">
      <alignment horizontal="left"/>
    </xf>
    <xf numFmtId="0" fontId="13" fillId="0" borderId="0" xfId="38" applyFont="1" applyAlignment="1">
      <alignment horizontal="left" wrapText="1"/>
    </xf>
    <xf numFmtId="0" fontId="20" fillId="0" borderId="0" xfId="38" applyAlignment="1">
      <alignment horizontal="left"/>
    </xf>
    <xf numFmtId="0" fontId="38" fillId="0" borderId="0" xfId="38" applyFont="1" applyAlignment="1">
      <alignment horizontal="left" wrapText="1"/>
    </xf>
    <xf numFmtId="0" fontId="14" fillId="10" borderId="23" xfId="38" applyFont="1" applyFill="1" applyBorder="1" applyAlignment="1">
      <alignment horizontal="center"/>
    </xf>
    <xf numFmtId="0" fontId="20" fillId="0" borderId="0" xfId="38" applyAlignment="1">
      <alignment horizontal="justify" wrapText="1"/>
    </xf>
    <xf numFmtId="0" fontId="144" fillId="0" borderId="0" xfId="0" applyFont="1" applyAlignment="1" applyProtection="1">
      <alignment horizontal="center"/>
      <protection locked="0"/>
    </xf>
    <xf numFmtId="0" fontId="147" fillId="0" borderId="0" xfId="0" applyFont="1" applyAlignment="1" applyProtection="1">
      <alignment horizontal="center"/>
      <protection locked="0"/>
    </xf>
    <xf numFmtId="0" fontId="141" fillId="0" borderId="0" xfId="0" applyFont="1" applyAlignment="1">
      <alignment horizontal="center"/>
    </xf>
    <xf numFmtId="0" fontId="139" fillId="0" borderId="0" xfId="0" applyFont="1" applyAlignment="1">
      <alignment horizontal="left"/>
    </xf>
    <xf numFmtId="0" fontId="140" fillId="0" borderId="0" xfId="12" applyFont="1" applyAlignment="1">
      <alignment horizontal="left"/>
    </xf>
    <xf numFmtId="0" fontId="0" fillId="0" borderId="0" xfId="0" applyAlignment="1">
      <alignment horizontal="center"/>
    </xf>
    <xf numFmtId="0" fontId="141" fillId="0" borderId="0" xfId="0" applyFont="1" applyAlignment="1">
      <alignment horizontal="right"/>
    </xf>
    <xf numFmtId="0" fontId="13" fillId="0" borderId="0" xfId="0" applyFont="1" applyAlignment="1">
      <alignment horizontal="center"/>
    </xf>
    <xf numFmtId="0" fontId="35" fillId="0" borderId="0" xfId="0" applyFont="1" applyAlignment="1">
      <alignment horizontal="center"/>
    </xf>
    <xf numFmtId="0" fontId="13"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center"/>
    </xf>
    <xf numFmtId="0" fontId="20" fillId="0" borderId="0" xfId="11" applyAlignment="1">
      <alignment horizontal="center" wrapText="1"/>
    </xf>
    <xf numFmtId="0" fontId="14" fillId="0" borderId="0" xfId="9" applyFont="1" applyAlignment="1">
      <alignment horizontal="center"/>
    </xf>
    <xf numFmtId="0" fontId="16" fillId="0" borderId="0" xfId="11" applyFont="1" applyAlignment="1">
      <alignment horizontal="center"/>
    </xf>
    <xf numFmtId="0" fontId="20" fillId="0" borderId="11" xfId="11" applyBorder="1" applyAlignment="1">
      <alignment horizontal="center"/>
    </xf>
    <xf numFmtId="0" fontId="20" fillId="0" borderId="0" xfId="11" applyAlignment="1">
      <alignment horizontal="center"/>
    </xf>
    <xf numFmtId="0" fontId="20" fillId="0" borderId="26" xfId="11" applyBorder="1" applyAlignment="1" applyProtection="1">
      <alignment horizontal="center"/>
      <protection locked="0"/>
    </xf>
    <xf numFmtId="0" fontId="20" fillId="0" borderId="12" xfId="11" applyBorder="1" applyAlignment="1" applyProtection="1">
      <alignment horizontal="center"/>
      <protection locked="0"/>
    </xf>
    <xf numFmtId="0" fontId="68" fillId="0" borderId="10" xfId="13" applyFont="1" applyBorder="1" applyAlignment="1">
      <alignment horizontal="left" vertical="center" wrapText="1" indent="1"/>
    </xf>
    <xf numFmtId="0" fontId="68" fillId="0" borderId="2" xfId="13" applyFont="1" applyBorder="1" applyAlignment="1">
      <alignment horizontal="left" vertical="center" wrapText="1" indent="1"/>
    </xf>
    <xf numFmtId="0" fontId="68" fillId="0" borderId="3" xfId="13" applyFont="1" applyBorder="1" applyAlignment="1">
      <alignment horizontal="left" vertical="center" wrapText="1" indent="1"/>
    </xf>
    <xf numFmtId="0" fontId="17" fillId="0" borderId="26" xfId="11" applyFont="1" applyBorder="1" applyAlignment="1" applyProtection="1">
      <alignment horizontal="center"/>
      <protection locked="0"/>
    </xf>
    <xf numFmtId="0" fontId="17" fillId="0" borderId="12" xfId="11" applyFont="1" applyBorder="1" applyAlignment="1" applyProtection="1">
      <alignment horizontal="center"/>
      <protection locked="0"/>
    </xf>
    <xf numFmtId="0" fontId="15" fillId="0" borderId="0" xfId="9" applyFont="1" applyAlignment="1">
      <alignment horizontal="left" vertical="top" wrapText="1"/>
    </xf>
    <xf numFmtId="0" fontId="13" fillId="0" borderId="0" xfId="11" applyFont="1" applyAlignment="1">
      <alignment horizontal="center"/>
    </xf>
    <xf numFmtId="0" fontId="116" fillId="0" borderId="10" xfId="10" applyFont="1" applyBorder="1" applyAlignment="1">
      <alignment vertical="center" wrapText="1"/>
    </xf>
    <xf numFmtId="0" fontId="116" fillId="0" borderId="2" xfId="10" applyFont="1" applyBorder="1" applyAlignment="1">
      <alignment vertical="center" wrapText="1"/>
    </xf>
    <xf numFmtId="0" fontId="116" fillId="0" borderId="3" xfId="10" applyFont="1" applyBorder="1" applyAlignment="1">
      <alignment vertical="center" wrapText="1"/>
    </xf>
    <xf numFmtId="0" fontId="13" fillId="0" borderId="82" xfId="11" applyFont="1" applyBorder="1" applyAlignment="1">
      <alignment horizontal="center"/>
    </xf>
    <xf numFmtId="0" fontId="13" fillId="0" borderId="83" xfId="11" applyFont="1" applyBorder="1" applyAlignment="1">
      <alignment horizontal="center"/>
    </xf>
    <xf numFmtId="0" fontId="13" fillId="0" borderId="12" xfId="11" applyFont="1" applyBorder="1" applyAlignment="1">
      <alignment horizontal="center"/>
    </xf>
    <xf numFmtId="0" fontId="13" fillId="0" borderId="27" xfId="11" applyFont="1" applyBorder="1" applyAlignment="1">
      <alignment horizontal="center"/>
    </xf>
    <xf numFmtId="167" fontId="20" fillId="0" borderId="82" xfId="11" applyNumberFormat="1" applyBorder="1" applyAlignment="1">
      <alignment horizontal="right" indent="5"/>
    </xf>
    <xf numFmtId="167" fontId="20" fillId="0" borderId="82" xfId="11" applyNumberFormat="1" applyBorder="1" applyAlignment="1">
      <alignment horizontal="center"/>
    </xf>
    <xf numFmtId="167" fontId="20" fillId="0" borderId="83" xfId="11" applyNumberFormat="1" applyBorder="1" applyAlignment="1">
      <alignment horizontal="center"/>
    </xf>
    <xf numFmtId="167" fontId="20" fillId="5" borderId="0" xfId="11" applyNumberFormat="1" applyFill="1" applyAlignment="1">
      <alignment horizontal="right" wrapText="1" indent="5"/>
    </xf>
    <xf numFmtId="167" fontId="20" fillId="5" borderId="0" xfId="11" applyNumberFormat="1" applyFill="1" applyAlignment="1">
      <alignment horizontal="right" indent="5"/>
    </xf>
    <xf numFmtId="167" fontId="20" fillId="5" borderId="0" xfId="11" applyNumberFormat="1" applyFill="1" applyAlignment="1">
      <alignment horizontal="center"/>
    </xf>
    <xf numFmtId="167" fontId="20" fillId="5" borderId="41" xfId="11" applyNumberFormat="1" applyFill="1" applyBorder="1" applyAlignment="1">
      <alignment horizontal="center"/>
    </xf>
    <xf numFmtId="167" fontId="20" fillId="0" borderId="0" xfId="11" applyNumberFormat="1" applyAlignment="1">
      <alignment horizontal="right" indent="5"/>
    </xf>
    <xf numFmtId="167" fontId="20" fillId="0" borderId="0" xfId="11" applyNumberFormat="1" applyAlignment="1">
      <alignment horizontal="center"/>
    </xf>
    <xf numFmtId="167" fontId="20" fillId="0" borderId="41" xfId="11" applyNumberFormat="1" applyBorder="1" applyAlignment="1">
      <alignment horizontal="center"/>
    </xf>
    <xf numFmtId="167" fontId="20" fillId="5" borderId="12" xfId="11" applyNumberFormat="1" applyFill="1" applyBorder="1" applyAlignment="1">
      <alignment horizontal="center"/>
    </xf>
    <xf numFmtId="167" fontId="20" fillId="5" borderId="27" xfId="11" applyNumberFormat="1" applyFill="1" applyBorder="1" applyAlignment="1">
      <alignment horizontal="center"/>
    </xf>
    <xf numFmtId="0" fontId="13" fillId="0" borderId="0" xfId="9" applyFont="1" applyAlignment="1">
      <alignment horizontal="center"/>
    </xf>
    <xf numFmtId="0" fontId="55" fillId="0" borderId="17" xfId="10" applyFont="1" applyBorder="1" applyAlignment="1">
      <alignment horizontal="left" vertical="top"/>
    </xf>
    <xf numFmtId="0" fontId="55" fillId="0" borderId="31" xfId="10" applyFont="1" applyBorder="1" applyAlignment="1">
      <alignment horizontal="left" vertical="top"/>
    </xf>
    <xf numFmtId="0" fontId="13" fillId="0" borderId="17" xfId="9" applyFont="1" applyBorder="1" applyAlignment="1">
      <alignment horizontal="center"/>
    </xf>
    <xf numFmtId="0" fontId="13" fillId="0" borderId="8" xfId="9" applyFont="1" applyBorder="1" applyAlignment="1">
      <alignment horizontal="center"/>
    </xf>
    <xf numFmtId="0" fontId="13" fillId="0" borderId="32" xfId="9" applyFont="1" applyBorder="1" applyAlignment="1">
      <alignment horizontal="left"/>
    </xf>
    <xf numFmtId="0" fontId="13" fillId="0" borderId="12" xfId="9" applyFont="1" applyBorder="1" applyAlignment="1">
      <alignment horizontal="left"/>
    </xf>
    <xf numFmtId="0" fontId="13" fillId="0" borderId="12" xfId="9" applyFont="1" applyBorder="1" applyAlignment="1">
      <alignment horizontal="center"/>
    </xf>
    <xf numFmtId="0" fontId="13" fillId="0" borderId="33" xfId="9" applyFont="1" applyBorder="1" applyAlignment="1">
      <alignment horizontal="center"/>
    </xf>
    <xf numFmtId="165" fontId="66" fillId="0" borderId="8" xfId="10" applyNumberFormat="1" applyFont="1" applyBorder="1" applyAlignment="1">
      <alignment horizontal="center" vertical="center"/>
    </xf>
    <xf numFmtId="165" fontId="66" fillId="0" borderId="9" xfId="10" applyNumberFormat="1" applyFont="1" applyBorder="1" applyAlignment="1">
      <alignment horizontal="center" vertical="center"/>
    </xf>
    <xf numFmtId="165" fontId="66" fillId="0" borderId="0" xfId="10" applyNumberFormat="1" applyFont="1" applyAlignment="1">
      <alignment horizontal="center" vertical="center"/>
    </xf>
    <xf numFmtId="165" fontId="66" fillId="0" borderId="5" xfId="10" applyNumberFormat="1" applyFont="1" applyBorder="1" applyAlignment="1">
      <alignment horizontal="center" vertical="center"/>
    </xf>
    <xf numFmtId="165" fontId="66" fillId="0" borderId="1" xfId="10" applyNumberFormat="1" applyFont="1" applyBorder="1" applyAlignment="1">
      <alignment horizontal="center" vertical="center"/>
    </xf>
    <xf numFmtId="165" fontId="66" fillId="0" borderId="4" xfId="10" applyNumberFormat="1" applyFont="1" applyBorder="1" applyAlignment="1">
      <alignment horizontal="center" vertical="center"/>
    </xf>
    <xf numFmtId="0" fontId="12" fillId="0" borderId="17" xfId="10" applyBorder="1" applyAlignment="1">
      <alignment horizontal="left" vertical="top"/>
    </xf>
    <xf numFmtId="0" fontId="12" fillId="0" borderId="31" xfId="10" applyBorder="1" applyAlignment="1">
      <alignment horizontal="left" vertical="top"/>
    </xf>
    <xf numFmtId="0" fontId="13" fillId="0" borderId="33" xfId="9" applyFont="1" applyBorder="1" applyAlignment="1">
      <alignment horizontal="left"/>
    </xf>
    <xf numFmtId="0" fontId="20" fillId="0" borderId="0" xfId="9" applyAlignment="1">
      <alignment horizontal="center"/>
    </xf>
    <xf numFmtId="0" fontId="57" fillId="0" borderId="0" xfId="10" applyFont="1" applyAlignment="1">
      <alignment horizontal="center"/>
    </xf>
    <xf numFmtId="0" fontId="20"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4" fillId="0" borderId="10" xfId="10" applyFont="1" applyBorder="1" applyAlignment="1">
      <alignment horizontal="left" vertical="center" wrapText="1"/>
    </xf>
    <xf numFmtId="0" fontId="124" fillId="0" borderId="2" xfId="10" applyFont="1" applyBorder="1" applyAlignment="1">
      <alignment horizontal="left" vertical="center" wrapText="1"/>
    </xf>
    <xf numFmtId="0" fontId="124" fillId="0" borderId="3" xfId="10" applyFont="1" applyBorder="1" applyAlignment="1">
      <alignment horizontal="left" vertical="center" wrapText="1"/>
    </xf>
    <xf numFmtId="0" fontId="71" fillId="0" borderId="17" xfId="10" applyFont="1" applyBorder="1" applyAlignment="1">
      <alignment horizontal="center" vertical="center" wrapText="1"/>
    </xf>
    <xf numFmtId="0" fontId="71" fillId="0" borderId="8" xfId="10" applyFont="1" applyBorder="1" applyAlignment="1">
      <alignment horizontal="center" vertical="center" wrapText="1"/>
    </xf>
    <xf numFmtId="0" fontId="71" fillId="0" borderId="31" xfId="10" applyFont="1" applyBorder="1" applyAlignment="1">
      <alignment horizontal="center" vertical="center" wrapText="1"/>
    </xf>
    <xf numFmtId="0" fontId="71" fillId="0" borderId="0" xfId="10" applyFont="1" applyAlignment="1">
      <alignment horizontal="center" vertical="center" wrapText="1"/>
    </xf>
    <xf numFmtId="0" fontId="71" fillId="0" borderId="19" xfId="10" applyFont="1" applyBorder="1" applyAlignment="1">
      <alignment horizontal="center" vertical="center" wrapText="1"/>
    </xf>
    <xf numFmtId="0" fontId="71" fillId="0" borderId="1" xfId="10" applyFont="1" applyBorder="1" applyAlignment="1">
      <alignment horizontal="center" vertical="center" wrapText="1"/>
    </xf>
    <xf numFmtId="0" fontId="66" fillId="0" borderId="8" xfId="10" applyFont="1" applyBorder="1" applyAlignment="1">
      <alignment horizontal="center" vertical="center"/>
    </xf>
    <xf numFmtId="0" fontId="66" fillId="0" borderId="9" xfId="10" applyFont="1" applyBorder="1" applyAlignment="1">
      <alignment horizontal="center" vertical="center"/>
    </xf>
    <xf numFmtId="0" fontId="66" fillId="0" borderId="0" xfId="10" applyFont="1" applyAlignment="1">
      <alignment horizontal="center" vertical="center"/>
    </xf>
    <xf numFmtId="0" fontId="66" fillId="0" borderId="5" xfId="10" applyFont="1" applyBorder="1" applyAlignment="1">
      <alignment horizontal="center" vertical="center"/>
    </xf>
    <xf numFmtId="0" fontId="66" fillId="0" borderId="1" xfId="10" applyFont="1" applyBorder="1" applyAlignment="1">
      <alignment horizontal="center" vertical="center"/>
    </xf>
    <xf numFmtId="0" fontId="66" fillId="0" borderId="4" xfId="10" applyFont="1" applyBorder="1" applyAlignment="1">
      <alignment horizontal="center" vertical="center"/>
    </xf>
    <xf numFmtId="0" fontId="56" fillId="0" borderId="0" xfId="10" applyFont="1" applyAlignment="1">
      <alignment horizontal="left" wrapText="1"/>
    </xf>
    <xf numFmtId="0" fontId="0" fillId="0" borderId="0" xfId="0"/>
    <xf numFmtId="0" fontId="60" fillId="6" borderId="0" xfId="12" applyFont="1" applyFill="1" applyAlignment="1">
      <alignment horizontal="left" vertical="center"/>
    </xf>
    <xf numFmtId="0" fontId="60" fillId="6" borderId="0" xfId="10" applyFont="1" applyFill="1" applyAlignment="1">
      <alignment horizontal="left"/>
    </xf>
    <xf numFmtId="0" fontId="62" fillId="6" borderId="0" xfId="10" applyFont="1" applyFill="1" applyAlignment="1">
      <alignment horizontal="left" indent="8"/>
    </xf>
    <xf numFmtId="0" fontId="4" fillId="0" borderId="0" xfId="10" applyFont="1" applyAlignment="1">
      <alignment horizontal="left" vertical="center" wrapText="1"/>
    </xf>
    <xf numFmtId="0" fontId="6" fillId="0" borderId="0" xfId="10" applyFont="1" applyAlignment="1">
      <alignment horizontal="left" vertical="center" wrapText="1"/>
    </xf>
    <xf numFmtId="0" fontId="70" fillId="0" borderId="10" xfId="10" applyFont="1" applyBorder="1" applyAlignment="1">
      <alignment horizontal="center" wrapText="1"/>
    </xf>
    <xf numFmtId="0" fontId="70" fillId="0" borderId="2" xfId="10" applyFont="1" applyBorder="1" applyAlignment="1">
      <alignment horizontal="center" wrapText="1"/>
    </xf>
    <xf numFmtId="0" fontId="70" fillId="0" borderId="3" xfId="10" applyFont="1" applyBorder="1" applyAlignment="1">
      <alignment horizontal="center" wrapText="1"/>
    </xf>
    <xf numFmtId="0" fontId="64" fillId="0" borderId="10" xfId="10" applyFont="1" applyBorder="1" applyAlignment="1">
      <alignment horizontal="center" vertical="center" wrapText="1"/>
    </xf>
    <xf numFmtId="0" fontId="64" fillId="0" borderId="2" xfId="10" applyFont="1" applyBorder="1" applyAlignment="1">
      <alignment horizontal="center" vertical="center" wrapText="1"/>
    </xf>
    <xf numFmtId="0" fontId="64" fillId="0" borderId="3" xfId="10" applyFont="1" applyBorder="1" applyAlignment="1">
      <alignment horizontal="center" vertical="center" wrapText="1"/>
    </xf>
    <xf numFmtId="0" fontId="64" fillId="0" borderId="17" xfId="10" applyFont="1" applyBorder="1" applyAlignment="1">
      <alignment horizontal="center" vertical="center" wrapText="1"/>
    </xf>
    <xf numFmtId="0" fontId="64" fillId="0" borderId="8" xfId="10" applyFont="1" applyBorder="1" applyAlignment="1">
      <alignment horizontal="center" vertical="center" wrapText="1"/>
    </xf>
    <xf numFmtId="0" fontId="64" fillId="0" borderId="31" xfId="10" applyFont="1" applyBorder="1" applyAlignment="1">
      <alignment horizontal="center" vertical="center" wrapText="1"/>
    </xf>
    <xf numFmtId="0" fontId="64" fillId="0" borderId="0" xfId="10" applyFont="1" applyAlignment="1">
      <alignment horizontal="center" vertical="center" wrapText="1"/>
    </xf>
    <xf numFmtId="0" fontId="64" fillId="0" borderId="19" xfId="10" applyFont="1" applyBorder="1" applyAlignment="1">
      <alignment horizontal="center" vertical="center" wrapText="1"/>
    </xf>
    <xf numFmtId="0" fontId="64" fillId="0" borderId="1" xfId="10" applyFont="1" applyBorder="1" applyAlignment="1">
      <alignment horizontal="center" vertical="center" wrapText="1"/>
    </xf>
    <xf numFmtId="0" fontId="38" fillId="0" borderId="0" xfId="0" applyFont="1" applyAlignment="1">
      <alignment horizontal="left" wrapText="1"/>
    </xf>
    <xf numFmtId="0" fontId="16" fillId="0" borderId="0" xfId="0" applyFont="1" applyAlignment="1">
      <alignment horizontal="left" wrapText="1"/>
    </xf>
    <xf numFmtId="0" fontId="27" fillId="0" borderId="0" xfId="0" applyFont="1" applyAlignment="1">
      <alignment horizontal="center"/>
    </xf>
    <xf numFmtId="0" fontId="133" fillId="0" borderId="31" xfId="0" applyFont="1" applyBorder="1" applyAlignment="1">
      <alignment horizontal="center"/>
    </xf>
    <xf numFmtId="0" fontId="133" fillId="0" borderId="0" xfId="0" applyFont="1" applyAlignment="1">
      <alignment horizontal="center"/>
    </xf>
    <xf numFmtId="0" fontId="133" fillId="0" borderId="5" xfId="0" applyFont="1" applyBorder="1" applyAlignment="1">
      <alignment horizontal="center"/>
    </xf>
    <xf numFmtId="0" fontId="14"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3" fillId="0" borderId="17" xfId="0" applyFont="1" applyBorder="1" applyAlignment="1">
      <alignment horizontal="center"/>
    </xf>
    <xf numFmtId="0" fontId="133" fillId="0" borderId="8" xfId="0" applyFont="1" applyBorder="1" applyAlignment="1">
      <alignment horizontal="center"/>
    </xf>
    <xf numFmtId="0" fontId="133" fillId="0" borderId="9" xfId="0" applyFont="1" applyBorder="1" applyAlignment="1">
      <alignment horizontal="center"/>
    </xf>
    <xf numFmtId="0" fontId="15" fillId="0" borderId="0" xfId="0" applyFont="1" applyAlignment="1" applyProtection="1">
      <alignment horizontal="center" wrapText="1"/>
      <protection locked="0"/>
    </xf>
    <xf numFmtId="0" fontId="15" fillId="0" borderId="0" xfId="0" applyFont="1" applyAlignment="1" applyProtection="1">
      <alignment horizontal="left" wrapText="1"/>
      <protection locked="0"/>
    </xf>
    <xf numFmtId="0" fontId="16" fillId="0" borderId="0" xfId="0" applyFont="1" applyAlignment="1" applyProtection="1">
      <alignment horizontal="center" wrapText="1"/>
      <protection locked="0"/>
    </xf>
    <xf numFmtId="0" fontId="16" fillId="0" borderId="1" xfId="0" applyFont="1" applyBorder="1" applyAlignment="1" applyProtection="1">
      <alignment horizontal="center" wrapText="1"/>
      <protection locked="0"/>
    </xf>
    <xf numFmtId="0" fontId="16" fillId="0" borderId="0" xfId="0" applyFont="1" applyAlignment="1">
      <alignment horizontal="center" wrapText="1"/>
    </xf>
    <xf numFmtId="0" fontId="16" fillId="0" borderId="1" xfId="0" applyFont="1" applyBorder="1" applyAlignment="1">
      <alignment horizontal="center" wrapText="1"/>
    </xf>
    <xf numFmtId="0" fontId="16" fillId="0" borderId="0" xfId="0" quotePrefix="1" applyFont="1" applyAlignment="1" applyProtection="1">
      <alignment horizontal="center"/>
      <protection locked="0"/>
    </xf>
    <xf numFmtId="0" fontId="16" fillId="0" borderId="1" xfId="0" applyFont="1" applyBorder="1" applyAlignment="1" applyProtection="1">
      <alignment horizontal="center"/>
      <protection locked="0"/>
    </xf>
    <xf numFmtId="0" fontId="16" fillId="0" borderId="10"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10" xfId="0" applyFont="1" applyBorder="1" applyAlignment="1">
      <alignment horizontal="center"/>
    </xf>
    <xf numFmtId="0" fontId="16" fillId="0" borderId="3" xfId="0" applyFont="1" applyBorder="1" applyAlignment="1">
      <alignment horizontal="center"/>
    </xf>
    <xf numFmtId="0" fontId="156" fillId="12" borderId="127" xfId="0" applyFont="1" applyFill="1" applyBorder="1" applyAlignment="1">
      <alignment horizontal="center" wrapText="1"/>
    </xf>
    <xf numFmtId="0" fontId="156" fillId="12" borderId="125" xfId="0" applyFont="1" applyFill="1" applyBorder="1" applyAlignment="1">
      <alignment horizontal="center" wrapText="1"/>
    </xf>
    <xf numFmtId="0" fontId="156" fillId="12" borderId="128" xfId="0" applyFont="1" applyFill="1" applyBorder="1" applyAlignment="1">
      <alignment horizontal="center" wrapText="1"/>
    </xf>
    <xf numFmtId="0" fontId="156" fillId="12" borderId="11" xfId="0" applyFont="1" applyFill="1" applyBorder="1" applyAlignment="1">
      <alignment horizontal="center" wrapText="1"/>
    </xf>
    <xf numFmtId="0" fontId="156" fillId="12" borderId="0" xfId="0" applyFont="1" applyFill="1" applyAlignment="1">
      <alignment horizontal="center" wrapText="1"/>
    </xf>
    <xf numFmtId="0" fontId="156" fillId="12" borderId="41" xfId="0" applyFont="1" applyFill="1" applyBorder="1" applyAlignment="1">
      <alignment horizontal="center" wrapText="1"/>
    </xf>
    <xf numFmtId="0" fontId="156" fillId="12" borderId="95" xfId="0" applyFont="1" applyFill="1" applyBorder="1" applyAlignment="1">
      <alignment horizontal="center" wrapText="1"/>
    </xf>
    <xf numFmtId="0" fontId="156" fillId="12" borderId="94" xfId="0" applyFont="1" applyFill="1" applyBorder="1" applyAlignment="1">
      <alignment horizontal="center" wrapText="1"/>
    </xf>
    <xf numFmtId="0" fontId="156" fillId="12" borderId="96" xfId="0" applyFont="1" applyFill="1" applyBorder="1" applyAlignment="1">
      <alignment horizontal="center" wrapText="1"/>
    </xf>
    <xf numFmtId="0" fontId="16" fillId="0" borderId="0" xfId="38" quotePrefix="1" applyFont="1" applyAlignment="1">
      <alignment horizontal="center"/>
    </xf>
    <xf numFmtId="0" fontId="14" fillId="0" borderId="0" xfId="38" applyFont="1" applyAlignment="1">
      <alignment horizontal="center"/>
    </xf>
    <xf numFmtId="164" fontId="14" fillId="0" borderId="0" xfId="38" applyNumberFormat="1" applyFont="1" applyAlignment="1">
      <alignment horizontal="center"/>
    </xf>
    <xf numFmtId="0" fontId="97" fillId="0" borderId="0" xfId="38" applyFont="1" applyAlignment="1">
      <alignment horizontal="left" vertical="center" wrapText="1"/>
    </xf>
    <xf numFmtId="0" fontId="20" fillId="0" borderId="0" xfId="38" applyAlignment="1">
      <alignment horizontal="left" vertical="top" wrapText="1"/>
    </xf>
    <xf numFmtId="0" fontId="89" fillId="0" borderId="0" xfId="38" applyFont="1" applyAlignment="1">
      <alignment vertical="top" wrapText="1"/>
    </xf>
    <xf numFmtId="0" fontId="20" fillId="0" borderId="0" xfId="38" applyAlignment="1">
      <alignment vertical="top"/>
    </xf>
    <xf numFmtId="0" fontId="20" fillId="0" borderId="0" xfId="0" applyFont="1" applyAlignment="1">
      <alignment horizontal="left" wrapText="1"/>
    </xf>
    <xf numFmtId="0" fontId="0" fillId="0" borderId="0" xfId="0" applyAlignment="1">
      <alignment horizontal="left" wrapText="1"/>
    </xf>
    <xf numFmtId="0" fontId="14" fillId="0" borderId="0" xfId="0" applyFont="1" applyAlignment="1">
      <alignment horizontal="center"/>
    </xf>
    <xf numFmtId="164" fontId="14" fillId="0" borderId="0" xfId="0" applyNumberFormat="1" applyFont="1" applyAlignment="1">
      <alignment horizontal="center"/>
    </xf>
    <xf numFmtId="0" fontId="20" fillId="0" borderId="0" xfId="0" applyFont="1" applyAlignment="1">
      <alignment horizontal="left"/>
    </xf>
    <xf numFmtId="0" fontId="50" fillId="0" borderId="0" xfId="38" applyFont="1" applyAlignment="1">
      <alignment horizontal="left" vertical="top" wrapText="1"/>
    </xf>
    <xf numFmtId="0" fontId="50" fillId="0" borderId="0" xfId="38" applyFont="1" applyAlignment="1">
      <alignment horizontal="left" vertical="center" wrapText="1"/>
    </xf>
    <xf numFmtId="0" fontId="20" fillId="0" borderId="0" xfId="38" applyAlignment="1">
      <alignment horizontal="center"/>
    </xf>
    <xf numFmtId="0" fontId="20" fillId="0" borderId="100" xfId="38" applyBorder="1" applyAlignment="1">
      <alignment horizontal="center"/>
    </xf>
    <xf numFmtId="0" fontId="20" fillId="0" borderId="94" xfId="38" applyBorder="1" applyAlignment="1">
      <alignment horizontal="center"/>
    </xf>
    <xf numFmtId="0" fontId="50" fillId="0" borderId="0" xfId="38" applyFont="1" applyAlignment="1">
      <alignment horizontal="left" wrapText="1"/>
    </xf>
    <xf numFmtId="0" fontId="50" fillId="0" borderId="0" xfId="38" applyFont="1" applyAlignment="1">
      <alignment horizontal="left" wrapText="1" indent="1"/>
    </xf>
    <xf numFmtId="0" fontId="20" fillId="0" borderId="0" xfId="38" applyAlignment="1">
      <alignment horizontal="left" wrapText="1" indent="1"/>
    </xf>
    <xf numFmtId="0" fontId="88" fillId="0" borderId="0" xfId="38" applyFont="1" applyAlignment="1">
      <alignment horizontal="left" wrapText="1" indent="1"/>
    </xf>
    <xf numFmtId="0" fontId="20" fillId="0" borderId="0" xfId="38" applyAlignment="1">
      <alignment horizontal="left" wrapText="1" indent="2"/>
    </xf>
    <xf numFmtId="0" fontId="40" fillId="0" borderId="0" xfId="38" applyFont="1" applyAlignment="1">
      <alignment horizontal="left" wrapText="1"/>
    </xf>
    <xf numFmtId="0" fontId="87" fillId="0" borderId="0" xfId="38" applyFont="1" applyAlignment="1">
      <alignment horizontal="left" wrapText="1"/>
    </xf>
    <xf numFmtId="42" fontId="20" fillId="0" borderId="94" xfId="38" applyNumberFormat="1" applyBorder="1" applyAlignment="1">
      <alignment horizontal="center"/>
    </xf>
    <xf numFmtId="41" fontId="20" fillId="0" borderId="94" xfId="38" applyNumberFormat="1" applyBorder="1" applyAlignment="1">
      <alignment horizontal="center"/>
    </xf>
    <xf numFmtId="42" fontId="20" fillId="0" borderId="62" xfId="38" applyNumberFormat="1" applyBorder="1" applyAlignment="1">
      <alignment horizontal="center"/>
    </xf>
    <xf numFmtId="0" fontId="20" fillId="0" borderId="94" xfId="38" applyBorder="1" applyAlignment="1">
      <alignment horizontal="center" wrapText="1"/>
    </xf>
    <xf numFmtId="41" fontId="20" fillId="0" borderId="0" xfId="38" applyNumberFormat="1" applyAlignment="1">
      <alignment horizontal="center"/>
    </xf>
    <xf numFmtId="0" fontId="20" fillId="0" borderId="0" xfId="38" applyAlignment="1">
      <alignment horizontal="left" indent="1"/>
    </xf>
    <xf numFmtId="44" fontId="20" fillId="0" borderId="62" xfId="38" applyNumberFormat="1" applyBorder="1" applyAlignment="1">
      <alignment horizontal="left" wrapText="1"/>
    </xf>
    <xf numFmtId="44" fontId="20" fillId="0" borderId="0" xfId="38" applyNumberFormat="1" applyAlignment="1">
      <alignment horizontal="left" wrapText="1"/>
    </xf>
    <xf numFmtId="44" fontId="20" fillId="0" borderId="100" xfId="38" applyNumberFormat="1" applyBorder="1" applyAlignment="1">
      <alignment horizontal="left" wrapText="1"/>
    </xf>
    <xf numFmtId="165" fontId="20" fillId="0" borderId="94" xfId="38" applyNumberFormat="1" applyBorder="1" applyAlignment="1">
      <alignment horizontal="left" vertical="top" wrapText="1"/>
    </xf>
    <xf numFmtId="0" fontId="102" fillId="0" borderId="0" xfId="38" applyFont="1" applyAlignment="1">
      <alignment horizontal="left" vertical="top" wrapText="1"/>
    </xf>
    <xf numFmtId="0" fontId="18" fillId="0" borderId="0" xfId="38" applyFont="1" applyAlignment="1">
      <alignment horizontal="left" vertical="top" wrapText="1"/>
    </xf>
    <xf numFmtId="0" fontId="20" fillId="0" borderId="94" xfId="38" applyBorder="1" applyAlignment="1">
      <alignment horizontal="left" vertical="top" wrapText="1"/>
    </xf>
    <xf numFmtId="0" fontId="20" fillId="0" borderId="0" xfId="38" applyAlignment="1">
      <alignment horizontal="center" vertical="top" wrapText="1"/>
    </xf>
    <xf numFmtId="0" fontId="20" fillId="0" borderId="94" xfId="38" applyBorder="1" applyAlignment="1">
      <alignment horizontal="center" vertical="top" wrapText="1"/>
    </xf>
    <xf numFmtId="0" fontId="20" fillId="0" borderId="100" xfId="38" applyBorder="1" applyAlignment="1">
      <alignment horizontal="left" vertical="top" wrapText="1"/>
    </xf>
    <xf numFmtId="0" fontId="20" fillId="0" borderId="100" xfId="38" applyBorder="1" applyAlignment="1">
      <alignment horizontal="center" vertical="top" wrapText="1"/>
    </xf>
    <xf numFmtId="0" fontId="20" fillId="0" borderId="0" xfId="38" applyAlignment="1">
      <alignment horizontal="left" vertical="center" wrapText="1"/>
    </xf>
    <xf numFmtId="0" fontId="20" fillId="0" borderId="94" xfId="38" applyBorder="1" applyAlignment="1">
      <alignment horizontal="left" vertical="center" wrapText="1"/>
    </xf>
    <xf numFmtId="0" fontId="20" fillId="0" borderId="100" xfId="38" applyBorder="1" applyAlignment="1">
      <alignment horizontal="left" vertical="center" wrapText="1"/>
    </xf>
    <xf numFmtId="0" fontId="20" fillId="0" borderId="0" xfId="38" applyAlignment="1">
      <alignment horizontal="center" vertical="center" wrapText="1"/>
    </xf>
    <xf numFmtId="42" fontId="20" fillId="0" borderId="0" xfId="38" applyNumberFormat="1" applyAlignment="1">
      <alignment horizontal="center"/>
    </xf>
    <xf numFmtId="0" fontId="19" fillId="0" borderId="0" xfId="38" applyFont="1" applyAlignment="1">
      <alignment horizontal="center" vertical="center" wrapText="1"/>
    </xf>
    <xf numFmtId="0" fontId="20" fillId="0" borderId="94" xfId="38" applyBorder="1" applyAlignment="1">
      <alignment horizontal="left" vertical="top"/>
    </xf>
    <xf numFmtId="0" fontId="20" fillId="0" borderId="100" xfId="38" applyBorder="1" applyAlignment="1">
      <alignment horizontal="left" wrapText="1"/>
    </xf>
    <xf numFmtId="0" fontId="20" fillId="0" borderId="100" xfId="38" applyBorder="1" applyAlignment="1">
      <alignment horizontal="left" wrapText="1" indent="1"/>
    </xf>
    <xf numFmtId="0" fontId="19" fillId="0" borderId="0" xfId="38" applyFont="1" applyAlignment="1">
      <alignment horizontal="left" vertical="center" wrapText="1"/>
    </xf>
    <xf numFmtId="0" fontId="20" fillId="0" borderId="100" xfId="229" applyNumberFormat="1" applyBorder="1" applyAlignment="1">
      <alignment horizontal="left" vertical="center" wrapText="1"/>
    </xf>
    <xf numFmtId="0" fontId="91" fillId="0" borderId="0" xfId="38" applyFont="1"/>
    <xf numFmtId="0" fontId="20" fillId="0" borderId="99" xfId="38" applyBorder="1" applyAlignment="1">
      <alignment horizontal="center"/>
    </xf>
    <xf numFmtId="0" fontId="20" fillId="0" borderId="103" xfId="38" applyBorder="1" applyAlignment="1">
      <alignment horizontal="center"/>
    </xf>
    <xf numFmtId="0" fontId="20" fillId="0" borderId="113" xfId="38" applyBorder="1" applyAlignment="1">
      <alignment horizontal="center"/>
    </xf>
    <xf numFmtId="0" fontId="20" fillId="0" borderId="0" xfId="38"/>
    <xf numFmtId="0" fontId="20" fillId="0" borderId="10" xfId="38" applyBorder="1" applyAlignment="1">
      <alignment horizontal="center"/>
    </xf>
    <xf numFmtId="0" fontId="20" fillId="0" borderId="2" xfId="38" applyBorder="1" applyAlignment="1">
      <alignment horizontal="center"/>
    </xf>
    <xf numFmtId="0" fontId="20" fillId="0" borderId="3" xfId="38" applyBorder="1" applyAlignment="1">
      <alignment horizontal="center"/>
    </xf>
    <xf numFmtId="0" fontId="20" fillId="0" borderId="95" xfId="38" applyBorder="1" applyAlignment="1">
      <alignment horizontal="center"/>
    </xf>
    <xf numFmtId="0" fontId="20" fillId="0" borderId="96" xfId="38" applyBorder="1" applyAlignment="1">
      <alignment horizontal="center"/>
    </xf>
    <xf numFmtId="0" fontId="20" fillId="0" borderId="20" xfId="38" applyBorder="1" applyAlignment="1">
      <alignment horizontal="center"/>
    </xf>
    <xf numFmtId="0" fontId="20" fillId="0" borderId="22" xfId="38" applyBorder="1" applyAlignment="1">
      <alignment horizontal="center"/>
    </xf>
    <xf numFmtId="0" fontId="20" fillId="0" borderId="34" xfId="38" applyBorder="1" applyAlignment="1">
      <alignment horizontal="center"/>
    </xf>
    <xf numFmtId="0" fontId="20" fillId="0" borderId="21" xfId="38" applyBorder="1" applyAlignment="1">
      <alignment horizontal="center"/>
    </xf>
    <xf numFmtId="0" fontId="20" fillId="0" borderId="23" xfId="38" applyBorder="1" applyAlignment="1">
      <alignment horizontal="center"/>
    </xf>
    <xf numFmtId="0" fontId="20" fillId="0" borderId="77" xfId="38" applyBorder="1" applyAlignment="1">
      <alignment horizontal="center"/>
    </xf>
    <xf numFmtId="0" fontId="20" fillId="0" borderId="38" xfId="38" applyBorder="1" applyAlignment="1">
      <alignment horizontal="center"/>
    </xf>
    <xf numFmtId="0" fontId="102" fillId="0" borderId="0" xfId="0" applyFont="1" applyAlignment="1" applyProtection="1">
      <alignment horizontal="right"/>
      <protection locked="0"/>
    </xf>
    <xf numFmtId="0" fontId="20"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51" fillId="0" borderId="0" xfId="234" quotePrefix="1" applyFont="1" applyAlignment="1">
      <alignment horizontal="center"/>
    </xf>
    <xf numFmtId="0" fontId="50" fillId="0" borderId="0" xfId="234" applyFont="1" applyAlignment="1">
      <alignment horizontal="center"/>
    </xf>
    <xf numFmtId="0" fontId="50" fillId="0" borderId="85" xfId="234" applyFont="1" applyBorder="1" applyAlignment="1">
      <alignment horizontal="left"/>
    </xf>
    <xf numFmtId="0" fontId="50" fillId="0" borderId="86" xfId="234" applyFont="1" applyBorder="1" applyAlignment="1">
      <alignment horizontal="left"/>
    </xf>
    <xf numFmtId="0" fontId="50" fillId="0" borderId="88" xfId="234" applyFont="1" applyBorder="1" applyAlignment="1">
      <alignment horizontal="left"/>
    </xf>
    <xf numFmtId="0" fontId="50" fillId="0" borderId="0" xfId="234" applyFont="1" applyAlignment="1">
      <alignment horizontal="left" vertical="top" wrapText="1"/>
    </xf>
    <xf numFmtId="0" fontId="50" fillId="0" borderId="94" xfId="234" applyFont="1" applyBorder="1" applyAlignment="1">
      <alignment horizontal="center"/>
    </xf>
    <xf numFmtId="0" fontId="50" fillId="0" borderId="86" xfId="234" applyFont="1" applyBorder="1" applyAlignment="1">
      <alignment horizontal="center"/>
    </xf>
    <xf numFmtId="0" fontId="50" fillId="0" borderId="0" xfId="234" applyFont="1" applyAlignment="1">
      <alignment horizontal="left" wrapText="1"/>
    </xf>
    <xf numFmtId="0" fontId="50" fillId="0" borderId="94" xfId="234" applyFont="1" applyBorder="1" applyAlignment="1">
      <alignment horizontal="left"/>
    </xf>
    <xf numFmtId="0" fontId="50" fillId="0" borderId="0" xfId="234" applyFont="1" applyAlignment="1">
      <alignment horizontal="left"/>
    </xf>
    <xf numFmtId="0" fontId="14" fillId="0" borderId="0" xfId="38" applyFont="1" applyAlignment="1" applyProtection="1">
      <alignment horizontal="center"/>
      <protection locked="0"/>
    </xf>
    <xf numFmtId="164" fontId="14" fillId="0" borderId="0" xfId="38" applyNumberFormat="1" applyFont="1" applyAlignment="1" applyProtection="1">
      <alignment horizontal="center"/>
      <protection locked="0"/>
    </xf>
    <xf numFmtId="0" fontId="38" fillId="0" borderId="0" xfId="38" applyFont="1" applyAlignment="1">
      <alignment horizontal="left"/>
    </xf>
    <xf numFmtId="0" fontId="132" fillId="0" borderId="0" xfId="38" applyFont="1" applyAlignment="1">
      <alignment horizontal="left" wrapText="1"/>
    </xf>
    <xf numFmtId="0" fontId="87" fillId="0" borderId="0" xfId="234" applyFont="1" applyAlignment="1">
      <alignment horizontal="left" vertical="center" wrapText="1"/>
    </xf>
    <xf numFmtId="0" fontId="50" fillId="0" borderId="0" xfId="234" applyFont="1" applyAlignment="1">
      <alignment horizontal="left" vertical="center" wrapText="1"/>
    </xf>
    <xf numFmtId="0" fontId="13" fillId="0" borderId="0" xfId="0" quotePrefix="1" applyFont="1" applyAlignment="1" applyProtection="1">
      <alignment horizontal="center"/>
      <protection locked="0"/>
    </xf>
    <xf numFmtId="0" fontId="13" fillId="0" borderId="0" xfId="0" applyFont="1" applyAlignment="1" applyProtection="1">
      <alignment horizontal="center"/>
      <protection locked="0"/>
    </xf>
    <xf numFmtId="0" fontId="13" fillId="0" borderId="12" xfId="38" applyFont="1" applyBorder="1" applyAlignment="1">
      <alignment horizontal="center" vertical="center"/>
    </xf>
    <xf numFmtId="0" fontId="13" fillId="0" borderId="12" xfId="38" applyFont="1" applyBorder="1" applyAlignment="1">
      <alignment horizontal="center"/>
    </xf>
    <xf numFmtId="0" fontId="25" fillId="0" borderId="0" xfId="38" applyFont="1" applyAlignment="1">
      <alignment horizontal="center" vertical="center"/>
    </xf>
    <xf numFmtId="0" fontId="13" fillId="0" borderId="0" xfId="38" applyFont="1" applyAlignment="1">
      <alignment horizontal="center" vertical="center"/>
    </xf>
    <xf numFmtId="0" fontId="13" fillId="0" borderId="0" xfId="0" applyFont="1" applyAlignment="1" applyProtection="1">
      <alignment horizontal="left" wrapText="1"/>
      <protection locked="0"/>
    </xf>
    <xf numFmtId="0" fontId="20"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40" fillId="0" borderId="0" xfId="38" applyFont="1" applyAlignment="1">
      <alignment horizontal="left" vertical="top" wrapText="1"/>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88" xfId="0"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6" xfId="0" applyNumberFormat="1" applyBorder="1" applyAlignment="1" applyProtection="1">
      <alignment horizontal="center"/>
      <protection locked="0"/>
    </xf>
    <xf numFmtId="3" fontId="0" fillId="0" borderId="88" xfId="0" applyNumberFormat="1" applyBorder="1" applyAlignment="1" applyProtection="1">
      <alignment horizontal="center"/>
      <protection locked="0"/>
    </xf>
    <xf numFmtId="0" fontId="18" fillId="0" borderId="81" xfId="0" applyFont="1" applyBorder="1" applyAlignment="1" applyProtection="1">
      <alignment horizontal="center" wrapText="1"/>
      <protection locked="0"/>
    </xf>
    <xf numFmtId="0" fontId="18" fillId="0" borderId="82" xfId="0" applyFont="1" applyBorder="1" applyAlignment="1" applyProtection="1">
      <alignment horizontal="center" wrapText="1"/>
      <protection locked="0"/>
    </xf>
    <xf numFmtId="0" fontId="18" fillId="0" borderId="83" xfId="0" applyFont="1" applyBorder="1" applyAlignment="1" applyProtection="1">
      <alignment horizontal="center" wrapText="1"/>
      <protection locked="0"/>
    </xf>
    <xf numFmtId="0" fontId="14" fillId="0" borderId="0" xfId="0" applyFont="1" applyAlignment="1" applyProtection="1">
      <alignment horizontal="center"/>
      <protection locked="0"/>
    </xf>
    <xf numFmtId="0" fontId="0" fillId="0" borderId="0" xfId="0" applyAlignment="1" applyProtection="1">
      <alignment horizontal="center"/>
      <protection locked="0"/>
    </xf>
    <xf numFmtId="164" fontId="14" fillId="0" borderId="0" xfId="0" applyNumberFormat="1" applyFont="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13" fillId="0" borderId="0" xfId="38" applyFont="1"/>
    <xf numFmtId="0" fontId="13" fillId="0" borderId="94" xfId="38" applyFont="1" applyBorder="1" applyAlignment="1">
      <alignment horizontal="center" vertical="center"/>
    </xf>
    <xf numFmtId="0" fontId="20" fillId="0" borderId="0" xfId="38" applyAlignment="1">
      <alignment vertical="top" wrapText="1"/>
    </xf>
    <xf numFmtId="0" fontId="13" fillId="0" borderId="94" xfId="38" applyFont="1" applyBorder="1" applyAlignment="1">
      <alignment horizontal="center"/>
    </xf>
    <xf numFmtId="0" fontId="25" fillId="0" borderId="94" xfId="38" applyFont="1" applyBorder="1" applyAlignment="1">
      <alignment horizontal="center" vertical="center"/>
    </xf>
    <xf numFmtId="0" fontId="25" fillId="0" borderId="105" xfId="38" applyFont="1" applyBorder="1" applyAlignment="1">
      <alignment horizontal="center" vertical="center"/>
    </xf>
    <xf numFmtId="0" fontId="50" fillId="0" borderId="124" xfId="234" applyFont="1" applyBorder="1" applyAlignment="1">
      <alignment horizontal="left"/>
    </xf>
    <xf numFmtId="0" fontId="50" fillId="0" borderId="124" xfId="234" applyFont="1" applyBorder="1" applyAlignment="1">
      <alignment horizontal="center"/>
    </xf>
    <xf numFmtId="0" fontId="20" fillId="0" borderId="0" xfId="38" applyAlignment="1" applyProtection="1">
      <alignment horizontal="center"/>
      <protection locked="0"/>
    </xf>
    <xf numFmtId="0" fontId="20" fillId="0" borderId="0" xfId="38" applyAlignment="1" applyProtection="1">
      <alignment horizontal="left" wrapText="1"/>
      <protection locked="0"/>
    </xf>
    <xf numFmtId="0" fontId="20" fillId="0" borderId="26" xfId="38" applyBorder="1" applyAlignment="1" applyProtection="1">
      <alignment horizontal="center"/>
      <protection locked="0"/>
    </xf>
    <xf numFmtId="0" fontId="20" fillId="0" borderId="96" xfId="38" applyBorder="1" applyAlignment="1" applyProtection="1">
      <alignment horizontal="center"/>
      <protection locked="0"/>
    </xf>
    <xf numFmtId="0" fontId="20" fillId="0" borderId="94" xfId="38" applyBorder="1" applyAlignment="1" applyProtection="1">
      <alignment horizontal="center"/>
      <protection locked="0"/>
    </xf>
    <xf numFmtId="3" fontId="20" fillId="0" borderId="26" xfId="38" applyNumberFormat="1" applyBorder="1" applyAlignment="1" applyProtection="1">
      <alignment horizontal="center"/>
      <protection locked="0"/>
    </xf>
    <xf numFmtId="3" fontId="20" fillId="0" borderId="94" xfId="38" applyNumberFormat="1" applyBorder="1" applyAlignment="1" applyProtection="1">
      <alignment horizontal="center"/>
      <protection locked="0"/>
    </xf>
    <xf numFmtId="3" fontId="20" fillId="0" borderId="96" xfId="38" applyNumberFormat="1" applyBorder="1" applyAlignment="1" applyProtection="1">
      <alignment horizontal="center"/>
      <protection locked="0"/>
    </xf>
    <xf numFmtId="0" fontId="18" fillId="0" borderId="127" xfId="38" applyFont="1" applyBorder="1" applyAlignment="1" applyProtection="1">
      <alignment horizontal="center" wrapText="1"/>
      <protection locked="0"/>
    </xf>
    <xf numFmtId="0" fontId="18" fillId="0" borderId="128" xfId="38" applyFont="1" applyBorder="1" applyAlignment="1" applyProtection="1">
      <alignment horizontal="center" wrapText="1"/>
      <protection locked="0"/>
    </xf>
    <xf numFmtId="0" fontId="18" fillId="0" borderId="125" xfId="38" applyFont="1" applyBorder="1" applyAlignment="1" applyProtection="1">
      <alignment horizontal="center" wrapText="1"/>
      <protection locked="0"/>
    </xf>
    <xf numFmtId="0" fontId="20" fillId="0" borderId="129" xfId="38" applyBorder="1" applyAlignment="1" applyProtection="1">
      <alignment horizontal="center"/>
      <protection locked="0"/>
    </xf>
    <xf numFmtId="0" fontId="20" fillId="0" borderId="130" xfId="38" applyBorder="1" applyAlignment="1" applyProtection="1">
      <alignment horizontal="center"/>
      <protection locked="0"/>
    </xf>
    <xf numFmtId="0" fontId="20" fillId="0" borderId="124" xfId="38" applyBorder="1" applyAlignment="1" applyProtection="1">
      <alignment horizontal="center"/>
      <protection locked="0"/>
    </xf>
    <xf numFmtId="3" fontId="20" fillId="0" borderId="129" xfId="38" applyNumberFormat="1" applyBorder="1" applyAlignment="1" applyProtection="1">
      <alignment horizontal="center"/>
      <protection locked="0"/>
    </xf>
    <xf numFmtId="3" fontId="20" fillId="0" borderId="124" xfId="38" applyNumberFormat="1" applyBorder="1" applyAlignment="1" applyProtection="1">
      <alignment horizontal="center"/>
      <protection locked="0"/>
    </xf>
    <xf numFmtId="3" fontId="20" fillId="0" borderId="130" xfId="38" applyNumberFormat="1" applyBorder="1" applyAlignment="1" applyProtection="1">
      <alignment horizontal="center"/>
      <protection locked="0"/>
    </xf>
    <xf numFmtId="0" fontId="13" fillId="0" borderId="0" xfId="38" applyFont="1" applyAlignment="1" applyProtection="1">
      <alignment horizontal="left" wrapText="1"/>
      <protection locked="0"/>
    </xf>
    <xf numFmtId="0" fontId="20" fillId="0" borderId="0" xfId="38" applyAlignment="1" applyProtection="1">
      <alignment horizontal="left" vertical="top" wrapText="1"/>
      <protection locked="0"/>
    </xf>
    <xf numFmtId="0" fontId="13" fillId="0" borderId="0" xfId="38" quotePrefix="1" applyFont="1" applyAlignment="1" applyProtection="1">
      <alignment horizontal="center"/>
      <protection locked="0"/>
    </xf>
    <xf numFmtId="0" fontId="13" fillId="0" borderId="0" xfId="38" applyFont="1" applyAlignment="1" applyProtection="1">
      <alignment horizontal="center"/>
      <protection locked="0"/>
    </xf>
    <xf numFmtId="0" fontId="38" fillId="0" borderId="0" xfId="38" applyFont="1" applyAlignment="1">
      <alignment horizontal="center"/>
    </xf>
    <xf numFmtId="0" fontId="20" fillId="0" borderId="106" xfId="38" applyBorder="1" applyAlignment="1">
      <alignment horizontal="left"/>
    </xf>
    <xf numFmtId="0" fontId="20" fillId="0" borderId="105" xfId="38" applyBorder="1" applyAlignment="1">
      <alignment horizontal="left"/>
    </xf>
    <xf numFmtId="0" fontId="20" fillId="0" borderId="104" xfId="38" applyBorder="1" applyAlignment="1">
      <alignment horizontal="left"/>
    </xf>
    <xf numFmtId="0" fontId="20" fillId="0" borderId="11" xfId="38" applyBorder="1" applyAlignment="1">
      <alignment horizontal="left"/>
    </xf>
    <xf numFmtId="0" fontId="20" fillId="0" borderId="41" xfId="38" applyBorder="1" applyAlignment="1">
      <alignment horizontal="left"/>
    </xf>
    <xf numFmtId="0" fontId="20" fillId="0" borderId="95" xfId="38" applyBorder="1" applyAlignment="1">
      <alignment horizontal="left"/>
    </xf>
    <xf numFmtId="0" fontId="20" fillId="0" borderId="94" xfId="38" applyBorder="1" applyAlignment="1">
      <alignment horizontal="left"/>
    </xf>
    <xf numFmtId="0" fontId="20" fillId="0" borderId="96" xfId="38" applyBorder="1" applyAlignment="1">
      <alignment horizontal="left"/>
    </xf>
    <xf numFmtId="0" fontId="44" fillId="0" borderId="0" xfId="38" applyFont="1" applyAlignment="1">
      <alignment horizontal="left" wrapText="1"/>
    </xf>
    <xf numFmtId="0" fontId="48" fillId="0" borderId="0" xfId="38" applyFont="1" applyAlignment="1">
      <alignment horizontal="left" wrapText="1"/>
    </xf>
    <xf numFmtId="0" fontId="16" fillId="0" borderId="0" xfId="38" applyFont="1" applyAlignment="1">
      <alignment horizontal="center"/>
    </xf>
    <xf numFmtId="0" fontId="16" fillId="0" borderId="0" xfId="0" applyFont="1" applyAlignment="1">
      <alignment horizontal="center"/>
    </xf>
    <xf numFmtId="0" fontId="16" fillId="0" borderId="0" xfId="0" quotePrefix="1" applyFont="1" applyAlignment="1">
      <alignment horizontal="center"/>
    </xf>
    <xf numFmtId="0" fontId="13" fillId="0" borderId="99" xfId="38" applyFont="1" applyBorder="1" applyAlignment="1">
      <alignment horizontal="center" wrapText="1"/>
    </xf>
    <xf numFmtId="0" fontId="13" fillId="0" borderId="103" xfId="38" applyFont="1" applyBorder="1" applyAlignment="1">
      <alignment horizontal="center" wrapText="1"/>
    </xf>
    <xf numFmtId="0" fontId="20" fillId="0" borderId="99" xfId="38" applyBorder="1" applyAlignment="1">
      <alignment horizontal="left" wrapText="1"/>
    </xf>
    <xf numFmtId="0" fontId="20" fillId="0" borderId="103" xfId="38" applyBorder="1" applyAlignment="1">
      <alignment horizontal="left" wrapText="1"/>
    </xf>
    <xf numFmtId="0" fontId="13" fillId="0" borderId="100" xfId="38" applyFont="1" applyBorder="1" applyAlignment="1">
      <alignment horizontal="center" wrapText="1"/>
    </xf>
    <xf numFmtId="0" fontId="13" fillId="0" borderId="100" xfId="38" applyFont="1" applyBorder="1" applyAlignment="1">
      <alignment horizontal="left"/>
    </xf>
    <xf numFmtId="0" fontId="20" fillId="0" borderId="0" xfId="38" applyAlignment="1">
      <alignment horizontal="right"/>
    </xf>
    <xf numFmtId="0" fontId="20" fillId="0" borderId="100" xfId="38" applyBorder="1" applyAlignment="1">
      <alignment horizontal="left" vertical="top"/>
    </xf>
    <xf numFmtId="0" fontId="13" fillId="0" borderId="94" xfId="38" applyFont="1" applyBorder="1" applyAlignment="1">
      <alignment horizontal="left"/>
    </xf>
    <xf numFmtId="0" fontId="20" fillId="0" borderId="99" xfId="38" applyBorder="1" applyAlignment="1">
      <alignment horizontal="left"/>
    </xf>
    <xf numFmtId="0" fontId="20" fillId="0" borderId="103" xfId="38" applyBorder="1" applyAlignment="1">
      <alignment horizontal="left"/>
    </xf>
    <xf numFmtId="0" fontId="20" fillId="0" borderId="100" xfId="38" applyBorder="1" applyAlignment="1">
      <alignment horizontal="left"/>
    </xf>
    <xf numFmtId="0" fontId="13" fillId="0" borderId="0" xfId="38" applyFont="1" applyAlignment="1">
      <alignment horizontal="center"/>
    </xf>
    <xf numFmtId="0" fontId="20" fillId="0" borderId="99" xfId="38" applyBorder="1" applyAlignment="1" applyProtection="1">
      <alignment horizontal="center"/>
      <protection locked="0"/>
    </xf>
    <xf numFmtId="0" fontId="20" fillId="0" borderId="100" xfId="38" applyBorder="1" applyAlignment="1" applyProtection="1">
      <alignment horizontal="center"/>
      <protection locked="0"/>
    </xf>
    <xf numFmtId="0" fontId="20" fillId="0" borderId="103" xfId="38" applyBorder="1" applyAlignment="1" applyProtection="1">
      <alignment horizontal="center"/>
      <protection locked="0"/>
    </xf>
    <xf numFmtId="39" fontId="20" fillId="0" borderId="99" xfId="38" applyNumberFormat="1" applyBorder="1" applyAlignment="1" applyProtection="1">
      <alignment horizontal="center"/>
      <protection locked="0"/>
    </xf>
    <xf numFmtId="39" fontId="20" fillId="0" borderId="103" xfId="38" applyNumberFormat="1" applyBorder="1" applyAlignment="1" applyProtection="1">
      <alignment horizontal="center"/>
      <protection locked="0"/>
    </xf>
    <xf numFmtId="4" fontId="20" fillId="0" borderId="0" xfId="38" applyNumberFormat="1" applyAlignment="1" applyProtection="1">
      <alignment horizontal="center"/>
      <protection locked="0"/>
    </xf>
    <xf numFmtId="0" fontId="16" fillId="0" borderId="0" xfId="38" quotePrefix="1" applyFont="1" applyAlignment="1" applyProtection="1">
      <alignment horizontal="center"/>
      <protection locked="0"/>
    </xf>
    <xf numFmtId="39" fontId="20" fillId="0" borderId="99" xfId="38" applyNumberFormat="1" applyBorder="1" applyAlignment="1">
      <alignment horizontal="center"/>
    </xf>
    <xf numFmtId="39" fontId="20" fillId="0" borderId="103" xfId="38" applyNumberFormat="1" applyBorder="1" applyAlignment="1">
      <alignment horizontal="center"/>
    </xf>
    <xf numFmtId="0" fontId="20" fillId="0" borderId="76" xfId="38" applyBorder="1" applyAlignment="1">
      <alignment horizontal="center"/>
    </xf>
    <xf numFmtId="0" fontId="13" fillId="0" borderId="23" xfId="38" applyFont="1" applyBorder="1" applyAlignment="1">
      <alignment horizontal="center"/>
    </xf>
    <xf numFmtId="0" fontId="13" fillId="0" borderId="77" xfId="38" applyFont="1" applyBorder="1" applyAlignment="1">
      <alignment horizontal="center"/>
    </xf>
    <xf numFmtId="0" fontId="13" fillId="0" borderId="21" xfId="38" applyFont="1" applyBorder="1" applyAlignment="1">
      <alignment horizontal="center"/>
    </xf>
    <xf numFmtId="0" fontId="52" fillId="0" borderId="0" xfId="5" quotePrefix="1" applyFont="1" applyAlignment="1">
      <alignment horizontal="center" textRotation="90"/>
    </xf>
    <xf numFmtId="0" fontId="51" fillId="0" borderId="12" xfId="5" applyFont="1" applyBorder="1" applyAlignment="1">
      <alignment horizontal="center"/>
    </xf>
    <xf numFmtId="164" fontId="20" fillId="0" borderId="0" xfId="0" applyNumberFormat="1" applyFont="1" applyAlignment="1" applyProtection="1">
      <alignment horizontal="left"/>
      <protection locked="0"/>
    </xf>
    <xf numFmtId="164" fontId="18" fillId="0" borderId="0" xfId="0" applyNumberFormat="1" applyFont="1" applyAlignment="1" applyProtection="1">
      <alignment horizontal="left"/>
      <protection locked="0"/>
    </xf>
    <xf numFmtId="164" fontId="20" fillId="0" borderId="0" xfId="0" applyNumberFormat="1" applyFont="1" applyAlignment="1" applyProtection="1">
      <alignment horizontal="left" wrapText="1"/>
      <protection locked="0"/>
    </xf>
    <xf numFmtId="0" fontId="40" fillId="0" borderId="0" xfId="38" applyFont="1" applyAlignment="1">
      <alignment horizontal="left" vertical="center" wrapText="1"/>
    </xf>
    <xf numFmtId="0" fontId="107" fillId="0" borderId="0" xfId="38" applyFont="1" applyAlignment="1">
      <alignment horizontal="left" wrapText="1"/>
    </xf>
    <xf numFmtId="0" fontId="20" fillId="0" borderId="0" xfId="38" applyAlignment="1">
      <alignment horizontal="left" vertical="top"/>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83"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90"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24" fillId="0" borderId="26" xfId="0" applyNumberFormat="1" applyFont="1" applyBorder="1" applyAlignment="1" applyProtection="1">
      <alignment horizontal="center"/>
      <protection locked="0"/>
    </xf>
    <xf numFmtId="1" fontId="24" fillId="0" borderId="12" xfId="0" applyNumberFormat="1" applyFont="1" applyBorder="1" applyAlignment="1" applyProtection="1">
      <alignment horizontal="center"/>
      <protection locked="0"/>
    </xf>
    <xf numFmtId="1" fontId="24" fillId="0" borderId="33" xfId="0" applyNumberFormat="1" applyFont="1" applyBorder="1" applyAlignment="1" applyProtection="1">
      <alignment horizontal="center"/>
      <protection locked="0"/>
    </xf>
    <xf numFmtId="1" fontId="0" fillId="0" borderId="33" xfId="0" applyNumberForma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90"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2"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0" fontId="13" fillId="0" borderId="31" xfId="0" applyFont="1" applyBorder="1" applyAlignment="1">
      <alignment horizontal="center"/>
    </xf>
    <xf numFmtId="1" fontId="0" fillId="0" borderId="32" xfId="0" applyNumberFormat="1" applyBorder="1" applyAlignment="1" applyProtection="1">
      <alignment horizontal="center"/>
      <protection locked="0"/>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15" fontId="16" fillId="0" borderId="0" xfId="0" applyNumberFormat="1" applyFont="1" applyAlignment="1">
      <alignment horizontal="center"/>
    </xf>
    <xf numFmtId="0" fontId="38" fillId="0" borderId="0" xfId="0" applyFont="1" applyAlignment="1">
      <alignment horizontal="center"/>
    </xf>
    <xf numFmtId="0" fontId="17" fillId="0" borderId="0" xfId="0" applyFont="1" applyAlignment="1">
      <alignment horizontal="center"/>
    </xf>
    <xf numFmtId="0" fontId="15" fillId="0" borderId="0" xfId="0" applyFont="1" applyAlignment="1">
      <alignment horizontal="center"/>
    </xf>
    <xf numFmtId="0" fontId="0" fillId="0" borderId="100" xfId="0" applyBorder="1" applyAlignment="1">
      <alignment horizontal="center"/>
    </xf>
    <xf numFmtId="0" fontId="13" fillId="0" borderId="0" xfId="0" quotePrefix="1" applyFont="1" applyAlignment="1">
      <alignment horizontal="center"/>
    </xf>
    <xf numFmtId="0" fontId="125" fillId="0" borderId="0" xfId="0" applyFont="1" applyAlignment="1">
      <alignment horizontal="left" wrapText="1"/>
    </xf>
    <xf numFmtId="0" fontId="79" fillId="0" borderId="94" xfId="0" applyFont="1" applyBorder="1" applyAlignment="1">
      <alignment horizontal="left"/>
    </xf>
    <xf numFmtId="0" fontId="79" fillId="0" borderId="100" xfId="0" applyFont="1" applyBorder="1" applyAlignment="1">
      <alignment horizontal="center"/>
    </xf>
    <xf numFmtId="0" fontId="79" fillId="0" borderId="100" xfId="0" applyFont="1" applyBorder="1" applyAlignment="1">
      <alignment horizontal="left"/>
    </xf>
    <xf numFmtId="0" fontId="13" fillId="0" borderId="99" xfId="38" applyFont="1" applyBorder="1" applyAlignment="1">
      <alignment horizontal="center"/>
    </xf>
    <xf numFmtId="0" fontId="13" fillId="0" borderId="100" xfId="38" applyFont="1" applyBorder="1" applyAlignment="1">
      <alignment horizontal="center"/>
    </xf>
    <xf numFmtId="0" fontId="13" fillId="0" borderId="99" xfId="38" applyFont="1" applyBorder="1" applyAlignment="1">
      <alignment horizontal="left" wrapText="1"/>
    </xf>
    <xf numFmtId="0" fontId="13" fillId="0" borderId="100" xfId="38" applyFont="1" applyBorder="1" applyAlignment="1">
      <alignment horizontal="left" wrapText="1"/>
    </xf>
    <xf numFmtId="0" fontId="48" fillId="0" borderId="0" xfId="38" applyFont="1" applyAlignment="1">
      <alignment horizontal="center" wrapText="1"/>
    </xf>
    <xf numFmtId="0" fontId="48" fillId="0" borderId="0" xfId="38" applyFont="1" applyAlignment="1">
      <alignment horizontal="center"/>
    </xf>
    <xf numFmtId="0" fontId="13" fillId="0" borderId="99" xfId="38" applyFont="1" applyBorder="1" applyAlignment="1">
      <alignment horizontal="right"/>
    </xf>
    <xf numFmtId="0" fontId="13" fillId="0" borderId="100" xfId="38" applyFont="1" applyBorder="1" applyAlignment="1">
      <alignment horizontal="right"/>
    </xf>
    <xf numFmtId="0" fontId="110" fillId="0" borderId="99" xfId="38" applyFont="1" applyBorder="1" applyAlignment="1">
      <alignment horizontal="right" wrapText="1"/>
    </xf>
    <xf numFmtId="0" fontId="110" fillId="0" borderId="100" xfId="38" applyFont="1" applyBorder="1" applyAlignment="1">
      <alignment horizontal="right" wrapText="1"/>
    </xf>
    <xf numFmtId="0" fontId="13" fillId="0" borderId="0" xfId="38" quotePrefix="1" applyFont="1" applyAlignment="1">
      <alignment horizontal="center"/>
    </xf>
    <xf numFmtId="0" fontId="26" fillId="0" borderId="99" xfId="38" applyFont="1" applyBorder="1" applyAlignment="1">
      <alignment horizontal="left" wrapText="1"/>
    </xf>
    <xf numFmtId="0" fontId="26" fillId="0" borderId="124" xfId="38" applyFont="1" applyBorder="1" applyAlignment="1">
      <alignment horizontal="left" wrapText="1"/>
    </xf>
    <xf numFmtId="0" fontId="26" fillId="0" borderId="100" xfId="38" applyFont="1" applyBorder="1" applyAlignment="1">
      <alignment horizontal="left" wrapText="1"/>
    </xf>
    <xf numFmtId="0" fontId="26" fillId="0" borderId="103" xfId="38" applyFont="1" applyBorder="1" applyAlignment="1">
      <alignment horizontal="left" wrapText="1"/>
    </xf>
    <xf numFmtId="0" fontId="26" fillId="0" borderId="105" xfId="38" applyFont="1" applyBorder="1" applyAlignment="1">
      <alignment horizontal="left" wrapText="1"/>
    </xf>
    <xf numFmtId="0" fontId="26" fillId="0" borderId="125" xfId="38" applyFont="1" applyBorder="1" applyAlignment="1">
      <alignment horizontal="left" wrapText="1"/>
    </xf>
    <xf numFmtId="10" fontId="129" fillId="0" borderId="99" xfId="38" applyNumberFormat="1" applyFont="1" applyBorder="1" applyAlignment="1">
      <alignment horizontal="left" shrinkToFit="1"/>
    </xf>
    <xf numFmtId="10" fontId="129" fillId="0" borderId="100" xfId="38" applyNumberFormat="1" applyFont="1" applyBorder="1" applyAlignment="1">
      <alignment horizontal="left" shrinkToFit="1"/>
    </xf>
    <xf numFmtId="10" fontId="129" fillId="0" borderId="103" xfId="38" applyNumberFormat="1" applyFont="1" applyBorder="1" applyAlignment="1">
      <alignment horizontal="left" shrinkToFit="1"/>
    </xf>
    <xf numFmtId="10" fontId="129" fillId="0" borderId="99" xfId="38" applyNumberFormat="1" applyFont="1" applyBorder="1" applyAlignment="1">
      <alignment horizontal="left" wrapText="1" shrinkToFit="1"/>
    </xf>
    <xf numFmtId="10" fontId="129" fillId="0" borderId="100" xfId="38" applyNumberFormat="1" applyFont="1" applyBorder="1" applyAlignment="1">
      <alignment horizontal="left" wrapText="1" shrinkToFit="1"/>
    </xf>
    <xf numFmtId="10" fontId="129" fillId="0" borderId="103" xfId="38" applyNumberFormat="1" applyFont="1" applyBorder="1" applyAlignment="1">
      <alignment horizontal="left" wrapText="1" shrinkToFit="1"/>
    </xf>
    <xf numFmtId="0" fontId="20" fillId="0" borderId="124" xfId="38" applyBorder="1" applyAlignment="1">
      <alignment horizontal="left" wrapText="1"/>
    </xf>
    <xf numFmtId="10" fontId="113" fillId="0" borderId="99" xfId="38" applyNumberFormat="1" applyFont="1" applyBorder="1" applyAlignment="1">
      <alignment horizontal="left" shrinkToFit="1"/>
    </xf>
    <xf numFmtId="10" fontId="113" fillId="0" borderId="100" xfId="38" applyNumberFormat="1" applyFont="1" applyBorder="1" applyAlignment="1">
      <alignment horizontal="left" shrinkToFit="1"/>
    </xf>
    <xf numFmtId="10" fontId="113" fillId="0" borderId="103" xfId="38" applyNumberFormat="1" applyFont="1" applyBorder="1" applyAlignment="1">
      <alignment horizontal="left" shrinkToFit="1"/>
    </xf>
    <xf numFmtId="0" fontId="20" fillId="0" borderId="0" xfId="38" applyAlignment="1">
      <alignment horizontal="left" wrapText="1" indent="6"/>
    </xf>
    <xf numFmtId="0" fontId="20" fillId="0" borderId="0" xfId="38" applyAlignment="1">
      <alignment horizontal="left" wrapText="1" indent="3"/>
    </xf>
    <xf numFmtId="0" fontId="20" fillId="0" borderId="0" xfId="38" applyAlignment="1">
      <alignment horizontal="left" wrapText="1" indent="8"/>
    </xf>
    <xf numFmtId="10" fontId="20" fillId="0" borderId="99" xfId="38" applyNumberFormat="1" applyBorder="1" applyAlignment="1">
      <alignment horizontal="left" wrapText="1"/>
    </xf>
    <xf numFmtId="10" fontId="20" fillId="0" borderId="0" xfId="38" applyNumberFormat="1" applyAlignment="1">
      <alignment horizontal="left" vertical="center" wrapText="1"/>
    </xf>
    <xf numFmtId="10" fontId="20" fillId="0" borderId="0" xfId="38" applyNumberFormat="1" applyAlignment="1">
      <alignment horizontal="left"/>
    </xf>
    <xf numFmtId="0" fontId="113" fillId="0" borderId="0" xfId="38" applyFont="1" applyAlignment="1">
      <alignment horizontal="left" wrapText="1"/>
    </xf>
    <xf numFmtId="0" fontId="20" fillId="0" borderId="0" xfId="38" applyAlignment="1">
      <alignment horizontal="left" vertical="center" wrapText="1" indent="1"/>
    </xf>
    <xf numFmtId="0" fontId="20" fillId="0" borderId="0" xfId="38" applyAlignment="1">
      <alignment horizontal="left" wrapText="1" indent="7"/>
    </xf>
    <xf numFmtId="0" fontId="26" fillId="0" borderId="0" xfId="38" applyFont="1" applyAlignment="1">
      <alignment horizontal="left" wrapText="1" indent="6"/>
    </xf>
    <xf numFmtId="0" fontId="26" fillId="0" borderId="0" xfId="38" applyFont="1" applyAlignment="1">
      <alignment horizontal="left" wrapText="1" indent="1"/>
    </xf>
    <xf numFmtId="0" fontId="26" fillId="0" borderId="0" xfId="38" applyFont="1" applyAlignment="1">
      <alignment horizontal="left" wrapText="1" indent="2"/>
    </xf>
    <xf numFmtId="0" fontId="26" fillId="0" borderId="0" xfId="38" applyFont="1" applyAlignment="1">
      <alignment horizontal="left" wrapText="1"/>
    </xf>
    <xf numFmtId="0" fontId="26" fillId="0" borderId="114" xfId="38" applyFont="1" applyBorder="1" applyAlignment="1">
      <alignment horizontal="left" wrapText="1"/>
    </xf>
    <xf numFmtId="0" fontId="26" fillId="0" borderId="115" xfId="38" applyFont="1" applyBorder="1" applyAlignment="1">
      <alignment horizontal="left" wrapText="1"/>
    </xf>
    <xf numFmtId="0" fontId="26" fillId="0" borderId="116" xfId="38" applyFont="1" applyBorder="1" applyAlignment="1">
      <alignment horizontal="left" wrapText="1"/>
    </xf>
    <xf numFmtId="0" fontId="26" fillId="0" borderId="107" xfId="38" applyFont="1" applyBorder="1" applyAlignment="1">
      <alignment horizontal="left" wrapText="1"/>
    </xf>
    <xf numFmtId="0" fontId="26" fillId="0" borderId="108" xfId="38" applyFont="1" applyBorder="1" applyAlignment="1">
      <alignment horizontal="left" wrapText="1"/>
    </xf>
    <xf numFmtId="0" fontId="26" fillId="0" borderId="117" xfId="38" applyFont="1" applyBorder="1" applyAlignment="1">
      <alignment horizontal="left" wrapText="1"/>
    </xf>
    <xf numFmtId="0" fontId="26" fillId="0" borderId="0" xfId="38" applyFont="1" applyAlignment="1">
      <alignment horizontal="left" wrapText="1" indent="10"/>
    </xf>
    <xf numFmtId="10" fontId="129" fillId="0" borderId="108" xfId="38" applyNumberFormat="1" applyFont="1" applyBorder="1" applyAlignment="1">
      <alignment horizontal="left" shrinkToFit="1"/>
    </xf>
    <xf numFmtId="10" fontId="129" fillId="0" borderId="111" xfId="38" applyNumberFormat="1" applyFont="1" applyBorder="1" applyAlignment="1">
      <alignment horizontal="left" shrinkToFit="1"/>
    </xf>
    <xf numFmtId="10" fontId="129" fillId="0" borderId="107" xfId="38" applyNumberFormat="1" applyFont="1" applyBorder="1" applyAlignment="1">
      <alignment horizontal="left" shrinkToFit="1"/>
    </xf>
    <xf numFmtId="0" fontId="26" fillId="0" borderId="111" xfId="38" applyFont="1" applyBorder="1" applyAlignment="1">
      <alignment horizontal="left" wrapText="1"/>
    </xf>
    <xf numFmtId="0" fontId="26" fillId="0" borderId="109" xfId="38" applyFont="1" applyBorder="1" applyAlignment="1">
      <alignment horizontal="left" wrapText="1"/>
    </xf>
    <xf numFmtId="0" fontId="26" fillId="0" borderId="110" xfId="38" applyFont="1" applyBorder="1" applyAlignment="1">
      <alignment horizontal="left" wrapText="1"/>
    </xf>
    <xf numFmtId="0" fontId="26" fillId="0" borderId="112" xfId="38" applyFont="1" applyBorder="1" applyAlignment="1">
      <alignment horizontal="left" wrapText="1"/>
    </xf>
    <xf numFmtId="0" fontId="48" fillId="0" borderId="0" xfId="38" applyFont="1" applyAlignment="1">
      <alignment horizontal="left"/>
    </xf>
    <xf numFmtId="0" fontId="26" fillId="0" borderId="0" xfId="38" applyFont="1" applyAlignment="1">
      <alignment horizontal="left" wrapText="1" indent="4"/>
    </xf>
    <xf numFmtId="0" fontId="26" fillId="0" borderId="0" xfId="38" applyFont="1" applyAlignment="1">
      <alignment horizontal="left" wrapText="1" indent="8"/>
    </xf>
    <xf numFmtId="0" fontId="110" fillId="0" borderId="99" xfId="38" applyFont="1" applyBorder="1" applyAlignment="1">
      <alignment horizontal="left" wrapText="1"/>
    </xf>
    <xf numFmtId="0" fontId="110" fillId="0" borderId="100" xfId="38" applyFont="1" applyBorder="1" applyAlignment="1">
      <alignment horizontal="left" wrapText="1"/>
    </xf>
    <xf numFmtId="0" fontId="20" fillId="0" borderId="101" xfId="38" applyBorder="1" applyAlignment="1">
      <alignment horizontal="left"/>
    </xf>
    <xf numFmtId="0" fontId="20" fillId="0" borderId="126" xfId="38" applyBorder="1" applyAlignment="1">
      <alignment horizontal="left"/>
    </xf>
    <xf numFmtId="0" fontId="20" fillId="0" borderId="101" xfId="38" applyBorder="1" applyAlignment="1">
      <alignment horizontal="left" wrapText="1"/>
    </xf>
    <xf numFmtId="0" fontId="17" fillId="0" borderId="0" xfId="38" applyFont="1" applyAlignment="1">
      <alignment horizontal="center"/>
    </xf>
    <xf numFmtId="0" fontId="21" fillId="0" borderId="0" xfId="38" applyFont="1" applyAlignment="1">
      <alignment horizontal="center"/>
    </xf>
    <xf numFmtId="0" fontId="96" fillId="0" borderId="0" xfId="38" applyFont="1" applyAlignment="1">
      <alignment horizontal="left" wrapText="1"/>
    </xf>
    <xf numFmtId="0" fontId="13" fillId="0" borderId="0" xfId="38" applyFont="1" applyAlignment="1" applyProtection="1">
      <alignment horizontal="center" wrapText="1"/>
      <protection locked="0"/>
    </xf>
    <xf numFmtId="0" fontId="17" fillId="0" borderId="0" xfId="38" applyFont="1" applyAlignment="1">
      <alignment horizontal="left" vertical="center" wrapText="1"/>
    </xf>
    <xf numFmtId="0" fontId="17" fillId="0" borderId="0" xfId="38" applyFont="1" applyAlignment="1" applyProtection="1">
      <alignment horizontal="left" wrapText="1"/>
      <protection locked="0"/>
    </xf>
    <xf numFmtId="0" fontId="13" fillId="0" borderId="94" xfId="38" applyFont="1" applyBorder="1" applyAlignment="1">
      <alignment horizontal="left" wrapText="1"/>
    </xf>
    <xf numFmtId="0" fontId="16" fillId="0" borderId="0" xfId="0" applyFont="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49" fontId="16" fillId="0" borderId="0" xfId="0" applyNumberFormat="1" applyFont="1" applyAlignment="1">
      <alignment horizontal="center"/>
    </xf>
    <xf numFmtId="0" fontId="13" fillId="0" borderId="10" xfId="0" applyFont="1" applyBorder="1" applyAlignment="1">
      <alignment horizontal="right"/>
    </xf>
    <xf numFmtId="0" fontId="13" fillId="0" borderId="2" xfId="0" applyFont="1" applyBorder="1" applyAlignment="1">
      <alignment horizontal="right"/>
    </xf>
    <xf numFmtId="0" fontId="13" fillId="0" borderId="3" xfId="0" applyFont="1" applyBorder="1" applyAlignment="1">
      <alignment horizontal="right"/>
    </xf>
    <xf numFmtId="0" fontId="27" fillId="0" borderId="0" xfId="0" applyFont="1" applyAlignment="1">
      <alignment horizontal="center" vertical="center"/>
    </xf>
    <xf numFmtId="0" fontId="13" fillId="0" borderId="1" xfId="0" applyFont="1" applyBorder="1" applyAlignment="1" applyProtection="1">
      <alignment horizontal="center"/>
      <protection locked="0"/>
    </xf>
    <xf numFmtId="0" fontId="0" fillId="0" borderId="1" xfId="0" applyBorder="1" applyProtection="1">
      <protection locked="0"/>
    </xf>
    <xf numFmtId="0" fontId="16" fillId="0" borderId="26" xfId="0" applyFont="1" applyBorder="1" applyAlignment="1" applyProtection="1">
      <alignment horizontal="right"/>
      <protection locked="0"/>
    </xf>
    <xf numFmtId="0" fontId="16" fillId="0" borderId="27" xfId="0" applyFont="1" applyBorder="1" applyAlignment="1" applyProtection="1">
      <alignment horizontal="right"/>
      <protection locked="0"/>
    </xf>
    <xf numFmtId="39" fontId="16" fillId="2" borderId="78" xfId="6" applyFont="1" applyFill="1" applyBorder="1" applyAlignment="1" applyProtection="1">
      <alignment horizontal="center" vertical="center" wrapText="1"/>
      <protection locked="0"/>
    </xf>
    <xf numFmtId="39" fontId="16" fillId="0" borderId="75" xfId="6" applyFont="1" applyBorder="1" applyAlignment="1" applyProtection="1">
      <alignment horizontal="center" vertical="center" wrapText="1"/>
      <protection locked="0"/>
    </xf>
    <xf numFmtId="39" fontId="16" fillId="2" borderId="79" xfId="6" applyFont="1" applyFill="1" applyBorder="1" applyAlignment="1" applyProtection="1">
      <alignment vertical="center"/>
      <protection locked="0"/>
    </xf>
    <xf numFmtId="39" fontId="16" fillId="0" borderId="52" xfId="6" applyFont="1" applyBorder="1" applyAlignment="1" applyProtection="1">
      <alignment vertical="center"/>
      <protection locked="0"/>
    </xf>
    <xf numFmtId="0" fontId="20" fillId="0" borderId="41" xfId="0" applyFont="1" applyBorder="1" applyAlignment="1">
      <alignment horizontal="center" textRotation="90"/>
    </xf>
    <xf numFmtId="0" fontId="0" fillId="0" borderId="41" xfId="0" applyBorder="1" applyAlignment="1">
      <alignment horizontal="center" textRotation="90"/>
    </xf>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12</xdr:row>
      <xdr:rowOff>47625</xdr:rowOff>
    </xdr:from>
    <xdr:to>
      <xdr:col>15</xdr:col>
      <xdr:colOff>581025</xdr:colOff>
      <xdr:row>13</xdr:row>
      <xdr:rowOff>9525</xdr:rowOff>
    </xdr:to>
    <xdr:cxnSp macro="">
      <xdr:nvCxnSpPr>
        <xdr:cNvPr id="3" name="Straight Arrow Connector 2">
          <a:extLst>
            <a:ext uri="{FF2B5EF4-FFF2-40B4-BE49-F238E27FC236}">
              <a16:creationId xmlns:a16="http://schemas.microsoft.com/office/drawing/2014/main" id="{0583E623-9C93-C464-1764-A0465B83BCA7}"/>
            </a:ext>
          </a:extLst>
        </xdr:cNvPr>
        <xdr:cNvCxnSpPr/>
      </xdr:nvCxnSpPr>
      <xdr:spPr bwMode="auto">
        <a:xfrm flipH="1">
          <a:off x="8429625" y="2943225"/>
          <a:ext cx="571500" cy="32385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630\Downloads\AFR-CCT-GAAP-FY2023%20(6).xlsx" TargetMode="External"/><Relationship Id="rId1" Type="http://schemas.openxmlformats.org/officeDocument/2006/relationships/externalLinkPath" Target="file:///C:\Users\CMB630\Downloads\AFR-CCT-GAAP-FY2023%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dgerLoad Assist"/>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4A)"/>
      <sheetName val="NOTES TO FIN ST (34B)"/>
      <sheetName val="NOTES TO FIN ST (34C)"/>
      <sheetName val="NOTES TO FIN ST (34D)"/>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 Load Template LGSvcs TEM"/>
      <sheetName val="Update Log"/>
      <sheetName val="Sheet3"/>
    </sheetNames>
    <sheetDataSet>
      <sheetData sheetId="0"/>
      <sheetData sheetId="1" refreshError="1"/>
      <sheetData sheetId="2">
        <row r="9">
          <cell r="A9" t="str">
            <v>LOCAL GOVERNMENT NAME: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LOCAL GOVERNMENT NAME:</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sd.mt.gov/LGSB/LGSPortal" TargetMode="External"/><Relationship Id="rId1" Type="http://schemas.openxmlformats.org/officeDocument/2006/relationships/hyperlink" Target="http://sfsd.mt.gov/LGSB"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xml"/><Relationship Id="rId1" Type="http://schemas.openxmlformats.org/officeDocument/2006/relationships/printerSettings" Target="../printerSettings/printerSettings42.bin"/><Relationship Id="rId4" Type="http://schemas.openxmlformats.org/officeDocument/2006/relationships/comments" Target="../comments15.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3.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88.xml.rels><?xml version="1.0" encoding="UTF-8" standalone="yes"?>
<Relationships xmlns="http://schemas.openxmlformats.org/package/2006/relationships"><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4" Type="http://schemas.openxmlformats.org/officeDocument/2006/relationships/comments" Target="../comments46.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4" Type="http://schemas.openxmlformats.org/officeDocument/2006/relationships/comments" Target="../comments47.xml"/></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_rels/sheet98.xml.rels><?xml version="1.0" encoding="UTF-8" standalone="yes"?>
<Relationships xmlns="http://schemas.openxmlformats.org/package/2006/relationships"><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BA4E-BFF5-495A-A36C-3D8EFD4B5A51}">
  <dimension ref="A1:AD193"/>
  <sheetViews>
    <sheetView topLeftCell="A8" workbookViewId="0">
      <selection activeCell="I42" sqref="I42"/>
    </sheetView>
  </sheetViews>
  <sheetFormatPr defaultRowHeight="12.75" x14ac:dyDescent="0.2"/>
  <cols>
    <col min="1" max="1" width="28.5703125" customWidth="1"/>
  </cols>
  <sheetData>
    <row r="1" spans="1:30" x14ac:dyDescent="0.2">
      <c r="A1" s="17" t="s">
        <v>3028</v>
      </c>
      <c r="AA1" s="1213"/>
      <c r="AB1" s="1213"/>
      <c r="AC1" s="1213"/>
      <c r="AD1" s="1213"/>
    </row>
    <row r="2" spans="1:30" x14ac:dyDescent="0.2">
      <c r="A2" s="17"/>
      <c r="AA2" s="1213"/>
      <c r="AB2" s="1213"/>
      <c r="AC2" s="1213"/>
      <c r="AD2" s="1213"/>
    </row>
    <row r="3" spans="1:30" x14ac:dyDescent="0.2">
      <c r="A3" s="1214"/>
      <c r="B3" s="40" t="s">
        <v>3029</v>
      </c>
      <c r="AA3" s="1213"/>
      <c r="AB3" s="1213"/>
      <c r="AC3" s="1213"/>
      <c r="AD3" s="1213"/>
    </row>
    <row r="4" spans="1:30" x14ac:dyDescent="0.2">
      <c r="A4" t="str">
        <f>'[13]COVER PAGE'!A9</f>
        <v>LOCAL GOVERNMENT NAME:</v>
      </c>
      <c r="B4" s="40" t="s">
        <v>3029</v>
      </c>
      <c r="AA4" s="1213"/>
      <c r="AB4" s="1213"/>
      <c r="AC4" s="1213"/>
      <c r="AD4" s="1213"/>
    </row>
    <row r="5" spans="1:30" x14ac:dyDescent="0.2">
      <c r="A5" t="e">
        <f>VLOOKUP(A4,entitynumber,1,FALSE)</f>
        <v>#N/A</v>
      </c>
      <c r="AA5" s="1213"/>
      <c r="AB5" s="1213"/>
      <c r="AC5" s="1213"/>
      <c r="AD5" s="1213"/>
    </row>
    <row r="6" spans="1:30" x14ac:dyDescent="0.2">
      <c r="A6" t="e">
        <f>VLOOKUP(A4,entitynumber,2,FALSE)</f>
        <v>#N/A</v>
      </c>
      <c r="B6" s="40" t="s">
        <v>3030</v>
      </c>
      <c r="C6" s="1214" t="e">
        <f>A6</f>
        <v>#N/A</v>
      </c>
      <c r="AA6" s="1213"/>
      <c r="AB6" s="1213"/>
      <c r="AC6" s="1213"/>
      <c r="AD6" s="1213"/>
    </row>
    <row r="7" spans="1:30" x14ac:dyDescent="0.2">
      <c r="A7" t="e">
        <f>VLOOKUP(A4,countycodetable,3,FALSE)</f>
        <v>#N/A</v>
      </c>
      <c r="B7" s="40" t="s">
        <v>3031</v>
      </c>
      <c r="D7" s="1215" t="e">
        <f>A7</f>
        <v>#N/A</v>
      </c>
      <c r="AA7" s="1213"/>
      <c r="AB7" s="1213"/>
      <c r="AC7" s="1213"/>
      <c r="AD7" s="1213"/>
    </row>
    <row r="8" spans="1:30" x14ac:dyDescent="0.2">
      <c r="A8" s="1214"/>
      <c r="AA8" s="1213"/>
      <c r="AB8" s="1213"/>
      <c r="AC8" s="1213"/>
      <c r="AD8" s="1213"/>
    </row>
    <row r="9" spans="1:30" x14ac:dyDescent="0.2">
      <c r="AA9" s="1213"/>
      <c r="AB9" s="1213"/>
      <c r="AC9" s="1213"/>
      <c r="AD9" s="1213"/>
    </row>
    <row r="11" spans="1:30" x14ac:dyDescent="0.2">
      <c r="A11" t="s">
        <v>3032</v>
      </c>
      <c r="B11" t="s">
        <v>3030</v>
      </c>
      <c r="C11" s="40" t="s">
        <v>3033</v>
      </c>
    </row>
    <row r="12" spans="1:30" x14ac:dyDescent="0.2">
      <c r="A12" s="40" t="s">
        <v>2264</v>
      </c>
      <c r="C12" s="40"/>
    </row>
    <row r="13" spans="1:30" ht="15" x14ac:dyDescent="0.25">
      <c r="A13" s="1216" t="s">
        <v>3034</v>
      </c>
      <c r="B13" s="1217" t="s">
        <v>3035</v>
      </c>
      <c r="C13" s="1217" t="s">
        <v>3035</v>
      </c>
      <c r="F13" t="str">
        <f>UPPER(A13)</f>
        <v>ANACONDA-DEER LODGE COUNTY</v>
      </c>
    </row>
    <row r="14" spans="1:30" ht="15" x14ac:dyDescent="0.25">
      <c r="A14" s="1216" t="s">
        <v>3036</v>
      </c>
      <c r="B14" s="1217" t="s">
        <v>3037</v>
      </c>
      <c r="C14" s="1217" t="s">
        <v>3037</v>
      </c>
      <c r="D14" s="40"/>
      <c r="F14" t="str">
        <f t="shared" ref="F14:F77" si="0">UPPER(A14)</f>
        <v>BEAVERHEAD COUNTY</v>
      </c>
    </row>
    <row r="15" spans="1:30" ht="15" x14ac:dyDescent="0.25">
      <c r="A15" s="1216" t="s">
        <v>3038</v>
      </c>
      <c r="B15" s="1217" t="s">
        <v>3039</v>
      </c>
      <c r="C15" s="1217" t="s">
        <v>3039</v>
      </c>
      <c r="D15" s="40"/>
      <c r="F15" t="str">
        <f t="shared" si="0"/>
        <v>BIG HORN COUNTY</v>
      </c>
    </row>
    <row r="16" spans="1:30" ht="15" x14ac:dyDescent="0.25">
      <c r="A16" s="1216" t="s">
        <v>3040</v>
      </c>
      <c r="B16" s="1217" t="s">
        <v>3041</v>
      </c>
      <c r="C16" s="1217" t="s">
        <v>3041</v>
      </c>
      <c r="D16" s="40"/>
      <c r="F16" t="str">
        <f t="shared" si="0"/>
        <v>BLAINE COUNTY</v>
      </c>
    </row>
    <row r="17" spans="1:6" ht="15" x14ac:dyDescent="0.25">
      <c r="A17" s="1216" t="s">
        <v>3042</v>
      </c>
      <c r="B17" s="1217" t="s">
        <v>3043</v>
      </c>
      <c r="C17" s="1217" t="s">
        <v>3043</v>
      </c>
      <c r="D17" s="40"/>
      <c r="F17" t="str">
        <f t="shared" si="0"/>
        <v>BROADWATER COUNTY</v>
      </c>
    </row>
    <row r="18" spans="1:6" ht="15" x14ac:dyDescent="0.25">
      <c r="A18" s="1216" t="s">
        <v>3044</v>
      </c>
      <c r="B18" s="1217" t="s">
        <v>3045</v>
      </c>
      <c r="C18" s="1217" t="s">
        <v>3045</v>
      </c>
      <c r="F18" t="str">
        <f t="shared" si="0"/>
        <v>CARBON COUNTY</v>
      </c>
    </row>
    <row r="19" spans="1:6" ht="15" x14ac:dyDescent="0.25">
      <c r="A19" s="1216" t="s">
        <v>3046</v>
      </c>
      <c r="B19" s="1217" t="s">
        <v>3047</v>
      </c>
      <c r="C19" s="1217" t="s">
        <v>3047</v>
      </c>
      <c r="F19" t="str">
        <f t="shared" si="0"/>
        <v>CARTER COUNTY</v>
      </c>
    </row>
    <row r="20" spans="1:6" ht="15" x14ac:dyDescent="0.25">
      <c r="A20" s="1216" t="s">
        <v>3048</v>
      </c>
      <c r="B20" s="1217" t="s">
        <v>3049</v>
      </c>
      <c r="C20" s="1217" t="s">
        <v>3049</v>
      </c>
      <c r="F20" t="str">
        <f t="shared" si="0"/>
        <v>CASCADE COUNTY</v>
      </c>
    </row>
    <row r="21" spans="1:6" ht="15" x14ac:dyDescent="0.25">
      <c r="A21" s="1216" t="s">
        <v>3050</v>
      </c>
      <c r="B21" s="1217" t="s">
        <v>3051</v>
      </c>
      <c r="C21" s="1217" t="s">
        <v>3051</v>
      </c>
      <c r="F21" t="str">
        <f t="shared" si="0"/>
        <v>CHOUTEAU COUNTY</v>
      </c>
    </row>
    <row r="22" spans="1:6" ht="15" x14ac:dyDescent="0.25">
      <c r="A22" s="1216" t="s">
        <v>3520</v>
      </c>
      <c r="B22" s="1217" t="s">
        <v>3052</v>
      </c>
      <c r="C22" s="1217" t="s">
        <v>3052</v>
      </c>
      <c r="F22" t="str">
        <f t="shared" si="0"/>
        <v>BUTTE-SILVER BOW COUNTY</v>
      </c>
    </row>
    <row r="23" spans="1:6" ht="15" x14ac:dyDescent="0.25">
      <c r="A23" s="1216" t="s">
        <v>3053</v>
      </c>
      <c r="B23" s="1217" t="s">
        <v>3054</v>
      </c>
      <c r="C23" t="s">
        <v>3055</v>
      </c>
      <c r="D23" s="1218" t="s">
        <v>3056</v>
      </c>
      <c r="F23" t="str">
        <f t="shared" si="0"/>
        <v>CITY OF BAKER</v>
      </c>
    </row>
    <row r="24" spans="1:6" ht="15" x14ac:dyDescent="0.25">
      <c r="A24" s="1216" t="s">
        <v>3057</v>
      </c>
      <c r="B24" s="1217" t="s">
        <v>3058</v>
      </c>
      <c r="C24" t="s">
        <v>3059</v>
      </c>
      <c r="D24" s="1218" t="s">
        <v>3060</v>
      </c>
      <c r="F24" t="str">
        <f t="shared" si="0"/>
        <v>CITY OF BELGRADE</v>
      </c>
    </row>
    <row r="25" spans="1:6" ht="15" x14ac:dyDescent="0.25">
      <c r="A25" s="1216" t="s">
        <v>3061</v>
      </c>
      <c r="B25" s="1217" t="s">
        <v>3062</v>
      </c>
      <c r="C25" t="s">
        <v>3063</v>
      </c>
      <c r="D25" s="1218" t="s">
        <v>3064</v>
      </c>
      <c r="F25" t="str">
        <f t="shared" si="0"/>
        <v>CITY OF BIG TIMBER</v>
      </c>
    </row>
    <row r="26" spans="1:6" ht="15" x14ac:dyDescent="0.25">
      <c r="A26" s="1216" t="s">
        <v>3065</v>
      </c>
      <c r="B26" s="1217" t="s">
        <v>3066</v>
      </c>
      <c r="C26" t="s">
        <v>3067</v>
      </c>
      <c r="D26" s="1218" t="s">
        <v>3068</v>
      </c>
      <c r="F26" t="str">
        <f t="shared" si="0"/>
        <v>CITY OF BILLINGS</v>
      </c>
    </row>
    <row r="27" spans="1:6" ht="15" x14ac:dyDescent="0.25">
      <c r="A27" s="1216" t="s">
        <v>3069</v>
      </c>
      <c r="B27" s="1217" t="s">
        <v>3070</v>
      </c>
      <c r="C27" t="s">
        <v>3071</v>
      </c>
      <c r="D27" s="1218" t="s">
        <v>3072</v>
      </c>
      <c r="F27" t="str">
        <f t="shared" si="0"/>
        <v>CITY OF BOULDER</v>
      </c>
    </row>
    <row r="28" spans="1:6" ht="15" x14ac:dyDescent="0.25">
      <c r="A28" s="1216" t="s">
        <v>3073</v>
      </c>
      <c r="B28" s="1217" t="s">
        <v>3074</v>
      </c>
      <c r="C28" t="s">
        <v>3059</v>
      </c>
      <c r="D28" s="1218" t="s">
        <v>3075</v>
      </c>
      <c r="F28" t="str">
        <f t="shared" si="0"/>
        <v>CITY OF BOZEMAN</v>
      </c>
    </row>
    <row r="29" spans="1:6" ht="15" x14ac:dyDescent="0.25">
      <c r="A29" s="1216" t="s">
        <v>3076</v>
      </c>
      <c r="B29" s="1217" t="s">
        <v>3077</v>
      </c>
      <c r="C29" t="s">
        <v>3041</v>
      </c>
      <c r="D29" s="40" t="s">
        <v>3078</v>
      </c>
      <c r="F29" t="str">
        <f t="shared" si="0"/>
        <v>CITY OF CHINOOK</v>
      </c>
    </row>
    <row r="30" spans="1:6" ht="15" x14ac:dyDescent="0.25">
      <c r="A30" s="1216" t="s">
        <v>3079</v>
      </c>
      <c r="B30" s="1217" t="s">
        <v>3080</v>
      </c>
      <c r="C30" t="s">
        <v>3081</v>
      </c>
      <c r="D30" s="1218" t="s">
        <v>3082</v>
      </c>
      <c r="F30" t="str">
        <f t="shared" si="0"/>
        <v>CITY OF CHOTEAU</v>
      </c>
    </row>
    <row r="31" spans="1:6" ht="15" x14ac:dyDescent="0.25">
      <c r="A31" s="1216" t="s">
        <v>3083</v>
      </c>
      <c r="B31" s="1217" t="s">
        <v>3084</v>
      </c>
      <c r="C31" t="s">
        <v>3085</v>
      </c>
      <c r="D31" s="1218" t="s">
        <v>3086</v>
      </c>
      <c r="F31" t="str">
        <f t="shared" si="0"/>
        <v>CITY OF COLSTRIP</v>
      </c>
    </row>
    <row r="32" spans="1:6" ht="15" x14ac:dyDescent="0.25">
      <c r="A32" s="1216" t="s">
        <v>3087</v>
      </c>
      <c r="B32" s="1217" t="s">
        <v>3088</v>
      </c>
      <c r="C32" t="s">
        <v>3089</v>
      </c>
      <c r="D32" s="1218" t="s">
        <v>3090</v>
      </c>
      <c r="F32" t="str">
        <f t="shared" si="0"/>
        <v>CITY OF COLUMBIA FALLS</v>
      </c>
    </row>
    <row r="33" spans="1:6" ht="15" x14ac:dyDescent="0.25">
      <c r="A33" s="1216" t="s">
        <v>3091</v>
      </c>
      <c r="B33" s="1217" t="s">
        <v>3092</v>
      </c>
      <c r="C33" t="s">
        <v>3093</v>
      </c>
      <c r="D33" s="1218" t="s">
        <v>3094</v>
      </c>
      <c r="F33" t="str">
        <f t="shared" si="0"/>
        <v>CITY OF CONRAD</v>
      </c>
    </row>
    <row r="34" spans="1:6" ht="15" x14ac:dyDescent="0.25">
      <c r="A34" s="1216" t="s">
        <v>3095</v>
      </c>
      <c r="B34" s="1217" t="s">
        <v>3096</v>
      </c>
      <c r="C34" t="s">
        <v>3097</v>
      </c>
      <c r="D34" s="1218" t="s">
        <v>3098</v>
      </c>
      <c r="F34" t="str">
        <f t="shared" si="0"/>
        <v>CITY OF CUT BANK</v>
      </c>
    </row>
    <row r="35" spans="1:6" ht="15" x14ac:dyDescent="0.25">
      <c r="A35" s="1216" t="s">
        <v>3099</v>
      </c>
      <c r="B35" s="1217" t="s">
        <v>3100</v>
      </c>
      <c r="C35" t="s">
        <v>3101</v>
      </c>
      <c r="D35" s="1218" t="s">
        <v>3102</v>
      </c>
      <c r="F35" t="str">
        <f t="shared" si="0"/>
        <v>CITY OF DEER LODGE</v>
      </c>
    </row>
    <row r="36" spans="1:6" ht="15" x14ac:dyDescent="0.25">
      <c r="A36" s="1216" t="s">
        <v>3103</v>
      </c>
      <c r="B36" s="1217" t="s">
        <v>3104</v>
      </c>
      <c r="C36" t="s">
        <v>3037</v>
      </c>
      <c r="D36" s="40" t="s">
        <v>3105</v>
      </c>
      <c r="F36" t="str">
        <f t="shared" si="0"/>
        <v>CITY OF DILLON</v>
      </c>
    </row>
    <row r="37" spans="1:6" ht="15" x14ac:dyDescent="0.25">
      <c r="A37" s="1216" t="s">
        <v>3106</v>
      </c>
      <c r="B37" s="1217" t="s">
        <v>3107</v>
      </c>
      <c r="C37" t="s">
        <v>3108</v>
      </c>
      <c r="D37" s="1218" t="s">
        <v>3109</v>
      </c>
      <c r="F37" t="str">
        <f t="shared" si="0"/>
        <v>CITY OF EAST HELENA</v>
      </c>
    </row>
    <row r="38" spans="1:6" ht="15" x14ac:dyDescent="0.25">
      <c r="A38" s="1216" t="s">
        <v>3110</v>
      </c>
      <c r="B38" s="1217" t="s">
        <v>3111</v>
      </c>
      <c r="C38" t="s">
        <v>3085</v>
      </c>
      <c r="D38" s="1218" t="s">
        <v>3112</v>
      </c>
      <c r="F38" t="str">
        <f t="shared" si="0"/>
        <v>CITY OF FORSYTH</v>
      </c>
    </row>
    <row r="39" spans="1:6" ht="15" x14ac:dyDescent="0.25">
      <c r="A39" s="1216" t="s">
        <v>3113</v>
      </c>
      <c r="B39" s="1217" t="s">
        <v>3114</v>
      </c>
      <c r="C39" t="s">
        <v>3051</v>
      </c>
      <c r="D39" s="1218" t="s">
        <v>3115</v>
      </c>
      <c r="F39" t="str">
        <f t="shared" si="0"/>
        <v>CITY OF FORT BENTON</v>
      </c>
    </row>
    <row r="40" spans="1:6" ht="15" x14ac:dyDescent="0.25">
      <c r="A40" s="1216" t="s">
        <v>3116</v>
      </c>
      <c r="B40" s="1217" t="s">
        <v>3117</v>
      </c>
      <c r="C40" t="s">
        <v>3118</v>
      </c>
      <c r="D40" s="1218" t="s">
        <v>3119</v>
      </c>
      <c r="F40" t="str">
        <f t="shared" si="0"/>
        <v>CITY OF GLASGOW</v>
      </c>
    </row>
    <row r="41" spans="1:6" ht="15" x14ac:dyDescent="0.25">
      <c r="A41" s="1216" t="s">
        <v>3120</v>
      </c>
      <c r="B41" s="1217" t="s">
        <v>3121</v>
      </c>
      <c r="C41" t="s">
        <v>3122</v>
      </c>
      <c r="D41" s="1218" t="s">
        <v>3123</v>
      </c>
      <c r="F41" t="str">
        <f t="shared" si="0"/>
        <v>CITY OF GLENDIVE</v>
      </c>
    </row>
    <row r="42" spans="1:6" ht="15" x14ac:dyDescent="0.25">
      <c r="A42" s="1216" t="s">
        <v>3124</v>
      </c>
      <c r="B42" s="1217" t="s">
        <v>3125</v>
      </c>
      <c r="C42" t="s">
        <v>3049</v>
      </c>
      <c r="D42" s="1218" t="s">
        <v>3126</v>
      </c>
      <c r="F42" t="str">
        <f t="shared" si="0"/>
        <v>CITY OF GREAT FALLS</v>
      </c>
    </row>
    <row r="43" spans="1:6" ht="15" x14ac:dyDescent="0.25">
      <c r="A43" s="1216" t="s">
        <v>3127</v>
      </c>
      <c r="B43" s="1217" t="s">
        <v>3128</v>
      </c>
      <c r="C43" t="s">
        <v>3129</v>
      </c>
      <c r="D43" s="1218" t="s">
        <v>3130</v>
      </c>
      <c r="F43" t="str">
        <f t="shared" si="0"/>
        <v>CITY OF HAMILTON</v>
      </c>
    </row>
    <row r="44" spans="1:6" ht="15" x14ac:dyDescent="0.25">
      <c r="A44" s="1216" t="s">
        <v>3131</v>
      </c>
      <c r="B44" s="1217" t="s">
        <v>3132</v>
      </c>
      <c r="C44" t="s">
        <v>3039</v>
      </c>
      <c r="D44" s="40" t="s">
        <v>3133</v>
      </c>
      <c r="F44" t="str">
        <f t="shared" si="0"/>
        <v>CITY OF HARDIN</v>
      </c>
    </row>
    <row r="45" spans="1:6" ht="15" x14ac:dyDescent="0.25">
      <c r="A45" s="1216" t="s">
        <v>3134</v>
      </c>
      <c r="B45" s="1217" t="s">
        <v>3135</v>
      </c>
      <c r="C45" t="s">
        <v>3041</v>
      </c>
      <c r="D45" s="40" t="s">
        <v>3136</v>
      </c>
      <c r="F45" t="str">
        <f t="shared" si="0"/>
        <v>CITY OF HARLEM</v>
      </c>
    </row>
    <row r="46" spans="1:6" ht="15" x14ac:dyDescent="0.25">
      <c r="A46" s="1216" t="s">
        <v>3137</v>
      </c>
      <c r="B46" s="1217" t="s">
        <v>3138</v>
      </c>
      <c r="C46" t="s">
        <v>3139</v>
      </c>
      <c r="D46" s="1218" t="s">
        <v>3140</v>
      </c>
      <c r="F46" t="str">
        <f t="shared" si="0"/>
        <v>CITY OF HARLOWTON</v>
      </c>
    </row>
    <row r="47" spans="1:6" ht="15" x14ac:dyDescent="0.25">
      <c r="A47" s="1216" t="s">
        <v>3141</v>
      </c>
      <c r="B47" s="1217" t="s">
        <v>3142</v>
      </c>
      <c r="C47" t="s">
        <v>3143</v>
      </c>
      <c r="D47" s="1218" t="s">
        <v>3144</v>
      </c>
      <c r="F47" t="str">
        <f t="shared" si="0"/>
        <v>CITY OF HAVRE</v>
      </c>
    </row>
    <row r="48" spans="1:6" ht="15" x14ac:dyDescent="0.25">
      <c r="A48" s="1216" t="s">
        <v>3145</v>
      </c>
      <c r="B48" s="1217" t="s">
        <v>3146</v>
      </c>
      <c r="C48" t="s">
        <v>3108</v>
      </c>
      <c r="D48" s="1218" t="s">
        <v>3147</v>
      </c>
      <c r="F48" t="str">
        <f t="shared" si="0"/>
        <v>CITY OF HELENA</v>
      </c>
    </row>
    <row r="49" spans="1:6" ht="15" x14ac:dyDescent="0.25">
      <c r="A49" s="1216" t="s">
        <v>3148</v>
      </c>
      <c r="B49" s="1217" t="s">
        <v>3149</v>
      </c>
      <c r="C49" t="s">
        <v>3089</v>
      </c>
      <c r="D49" s="1218" t="s">
        <v>3150</v>
      </c>
      <c r="F49" t="str">
        <f t="shared" si="0"/>
        <v>CITY OF KALISPELL</v>
      </c>
    </row>
    <row r="50" spans="1:6" ht="15" x14ac:dyDescent="0.25">
      <c r="A50" s="1216" t="s">
        <v>3151</v>
      </c>
      <c r="B50" s="1217" t="s">
        <v>3152</v>
      </c>
      <c r="C50" t="s">
        <v>3067</v>
      </c>
      <c r="D50" s="1218" t="s">
        <v>3153</v>
      </c>
      <c r="F50" t="str">
        <f t="shared" si="0"/>
        <v>CITY OF LAUREL</v>
      </c>
    </row>
    <row r="51" spans="1:6" ht="15" x14ac:dyDescent="0.25">
      <c r="A51" s="1216" t="s">
        <v>3154</v>
      </c>
      <c r="B51" s="1217" t="s">
        <v>3155</v>
      </c>
      <c r="C51" t="s">
        <v>3156</v>
      </c>
      <c r="D51" s="1218" t="s">
        <v>3157</v>
      </c>
      <c r="F51" t="str">
        <f t="shared" si="0"/>
        <v>CITY OF LEWISTOWN</v>
      </c>
    </row>
    <row r="52" spans="1:6" ht="15" x14ac:dyDescent="0.25">
      <c r="A52" s="1216" t="s">
        <v>3158</v>
      </c>
      <c r="B52" s="1217" t="s">
        <v>3159</v>
      </c>
      <c r="C52" t="s">
        <v>3160</v>
      </c>
      <c r="D52" s="1218" t="s">
        <v>3161</v>
      </c>
      <c r="F52" t="str">
        <f t="shared" si="0"/>
        <v>CITY OF LIBBY</v>
      </c>
    </row>
    <row r="53" spans="1:6" ht="15" x14ac:dyDescent="0.25">
      <c r="A53" s="1216" t="s">
        <v>3162</v>
      </c>
      <c r="B53" s="1217" t="s">
        <v>3163</v>
      </c>
      <c r="C53" t="s">
        <v>3164</v>
      </c>
      <c r="D53" s="1218" t="s">
        <v>3165</v>
      </c>
      <c r="F53" t="str">
        <f t="shared" si="0"/>
        <v>CITY OF LIVINGSTON</v>
      </c>
    </row>
    <row r="54" spans="1:6" ht="15" x14ac:dyDescent="0.25">
      <c r="A54" s="1216" t="s">
        <v>3166</v>
      </c>
      <c r="B54" s="1217" t="s">
        <v>3167</v>
      </c>
      <c r="C54" t="s">
        <v>3168</v>
      </c>
      <c r="D54" s="1218" t="s">
        <v>3169</v>
      </c>
      <c r="F54" t="str">
        <f t="shared" si="0"/>
        <v>CITY OF MALTA</v>
      </c>
    </row>
    <row r="55" spans="1:6" ht="15" x14ac:dyDescent="0.25">
      <c r="A55" s="1216" t="s">
        <v>3170</v>
      </c>
      <c r="B55" s="1217" t="s">
        <v>3171</v>
      </c>
      <c r="C55" t="s">
        <v>3172</v>
      </c>
      <c r="D55" s="1218" t="s">
        <v>3173</v>
      </c>
      <c r="F55" t="str">
        <f t="shared" si="0"/>
        <v>CITY OF MILES CITY</v>
      </c>
    </row>
    <row r="56" spans="1:6" ht="15" x14ac:dyDescent="0.25">
      <c r="A56" s="1216" t="s">
        <v>3174</v>
      </c>
      <c r="B56" s="1217" t="s">
        <v>3175</v>
      </c>
      <c r="C56" t="s">
        <v>3176</v>
      </c>
      <c r="D56" s="1218" t="s">
        <v>3177</v>
      </c>
      <c r="F56" t="str">
        <f t="shared" si="0"/>
        <v>CITY OF MISSOULA</v>
      </c>
    </row>
    <row r="57" spans="1:6" ht="15" x14ac:dyDescent="0.25">
      <c r="A57" s="1216" t="s">
        <v>3178</v>
      </c>
      <c r="B57" s="1217" t="s">
        <v>3179</v>
      </c>
      <c r="C57" t="s">
        <v>3180</v>
      </c>
      <c r="D57" s="1218" t="s">
        <v>3181</v>
      </c>
      <c r="F57" t="str">
        <f t="shared" si="0"/>
        <v>CITY OF PLENTYWOOD</v>
      </c>
    </row>
    <row r="58" spans="1:6" ht="15" x14ac:dyDescent="0.25">
      <c r="A58" s="1216" t="s">
        <v>3182</v>
      </c>
      <c r="B58" s="1217" t="s">
        <v>3183</v>
      </c>
      <c r="C58" t="s">
        <v>3184</v>
      </c>
      <c r="D58" s="1218" t="s">
        <v>3185</v>
      </c>
      <c r="F58" t="str">
        <f t="shared" si="0"/>
        <v>CITY OF POLSON</v>
      </c>
    </row>
    <row r="59" spans="1:6" ht="15" x14ac:dyDescent="0.25">
      <c r="A59" s="1216" t="s">
        <v>3186</v>
      </c>
      <c r="B59" s="1217" t="s">
        <v>3187</v>
      </c>
      <c r="C59" t="s">
        <v>3188</v>
      </c>
      <c r="D59" s="1218" t="s">
        <v>3189</v>
      </c>
      <c r="F59" t="str">
        <f t="shared" si="0"/>
        <v>CITY OF POPLAR</v>
      </c>
    </row>
    <row r="60" spans="1:6" ht="15" x14ac:dyDescent="0.25">
      <c r="A60" s="1216" t="s">
        <v>3190</v>
      </c>
      <c r="B60" s="1217" t="s">
        <v>3191</v>
      </c>
      <c r="C60" t="s">
        <v>3045</v>
      </c>
      <c r="D60" s="40" t="s">
        <v>3192</v>
      </c>
      <c r="F60" t="str">
        <f t="shared" si="0"/>
        <v>CITY OF RED LODGE</v>
      </c>
    </row>
    <row r="61" spans="1:6" ht="15" x14ac:dyDescent="0.25">
      <c r="A61" s="1216" t="s">
        <v>3193</v>
      </c>
      <c r="B61" s="1217" t="s">
        <v>3194</v>
      </c>
      <c r="C61" t="s">
        <v>3184</v>
      </c>
      <c r="D61" s="1218" t="s">
        <v>3195</v>
      </c>
      <c r="F61" t="str">
        <f t="shared" si="0"/>
        <v>CITY OF RONAN</v>
      </c>
    </row>
    <row r="62" spans="1:6" ht="15" x14ac:dyDescent="0.25">
      <c r="A62" s="1216" t="s">
        <v>3196</v>
      </c>
      <c r="B62" s="1217" t="s">
        <v>3197</v>
      </c>
      <c r="C62" t="s">
        <v>3198</v>
      </c>
      <c r="D62" s="1218" t="s">
        <v>3199</v>
      </c>
      <c r="F62" t="str">
        <f t="shared" si="0"/>
        <v>CITY OF ROUNDUP</v>
      </c>
    </row>
    <row r="63" spans="1:6" ht="15" x14ac:dyDescent="0.25">
      <c r="A63" s="1216" t="s">
        <v>3200</v>
      </c>
      <c r="B63" s="1217" t="s">
        <v>3201</v>
      </c>
      <c r="C63" t="s">
        <v>3202</v>
      </c>
      <c r="D63" s="1218" t="s">
        <v>3203</v>
      </c>
      <c r="F63" t="str">
        <f t="shared" si="0"/>
        <v>CITY OF SCOBEY</v>
      </c>
    </row>
    <row r="64" spans="1:6" ht="15" x14ac:dyDescent="0.25">
      <c r="A64" s="1216" t="s">
        <v>3204</v>
      </c>
      <c r="B64" s="1217" t="s">
        <v>3205</v>
      </c>
      <c r="C64" t="s">
        <v>3206</v>
      </c>
      <c r="D64" s="1218" t="s">
        <v>3207</v>
      </c>
      <c r="F64" t="str">
        <f t="shared" si="0"/>
        <v>CITY OF SHELBY</v>
      </c>
    </row>
    <row r="65" spans="1:6" ht="15" x14ac:dyDescent="0.25">
      <c r="A65" s="1216" t="s">
        <v>3208</v>
      </c>
      <c r="B65" s="1217" t="s">
        <v>3209</v>
      </c>
      <c r="C65" t="s">
        <v>3210</v>
      </c>
      <c r="D65" s="1218" t="s">
        <v>3211</v>
      </c>
      <c r="F65" t="str">
        <f t="shared" si="0"/>
        <v>CITY OF SIDNEY</v>
      </c>
    </row>
    <row r="66" spans="1:6" ht="15" x14ac:dyDescent="0.25">
      <c r="A66" s="1216" t="s">
        <v>3212</v>
      </c>
      <c r="B66" s="1217" t="s">
        <v>3213</v>
      </c>
      <c r="C66" t="s">
        <v>3214</v>
      </c>
      <c r="D66" s="1218" t="s">
        <v>3215</v>
      </c>
      <c r="F66" t="str">
        <f t="shared" si="0"/>
        <v>CITY OF THOMPSON FALLS</v>
      </c>
    </row>
    <row r="67" spans="1:6" ht="15" x14ac:dyDescent="0.25">
      <c r="A67" s="1216" t="s">
        <v>3216</v>
      </c>
      <c r="B67" s="1217" t="s">
        <v>3217</v>
      </c>
      <c r="C67" t="s">
        <v>3059</v>
      </c>
      <c r="D67" s="1218" t="s">
        <v>3218</v>
      </c>
      <c r="F67" t="str">
        <f t="shared" si="0"/>
        <v>CITY OF THREE FORKS</v>
      </c>
    </row>
    <row r="68" spans="1:6" ht="15" x14ac:dyDescent="0.25">
      <c r="A68" s="1216" t="s">
        <v>3219</v>
      </c>
      <c r="B68" s="1217" t="s">
        <v>3220</v>
      </c>
      <c r="C68" t="s">
        <v>3043</v>
      </c>
      <c r="D68" s="40" t="s">
        <v>3221</v>
      </c>
      <c r="F68" t="str">
        <f t="shared" si="0"/>
        <v>CITY OF TOWNSEND</v>
      </c>
    </row>
    <row r="69" spans="1:6" ht="15" x14ac:dyDescent="0.25">
      <c r="A69" s="1216" t="s">
        <v>3222</v>
      </c>
      <c r="B69" s="1217" t="s">
        <v>3223</v>
      </c>
      <c r="C69" t="s">
        <v>3160</v>
      </c>
      <c r="D69" s="1218" t="s">
        <v>3224</v>
      </c>
      <c r="F69" t="str">
        <f t="shared" si="0"/>
        <v>CITY OF TROY</v>
      </c>
    </row>
    <row r="70" spans="1:6" ht="15" x14ac:dyDescent="0.25">
      <c r="A70" s="1216" t="s">
        <v>3225</v>
      </c>
      <c r="B70" s="1217" t="s">
        <v>3226</v>
      </c>
      <c r="C70" t="s">
        <v>3227</v>
      </c>
      <c r="D70" s="1218" t="s">
        <v>3228</v>
      </c>
      <c r="F70" t="str">
        <f t="shared" si="0"/>
        <v>CITY OF WHITE SULPHUR SPRINGS</v>
      </c>
    </row>
    <row r="71" spans="1:6" ht="15" x14ac:dyDescent="0.25">
      <c r="A71" s="1216" t="s">
        <v>3229</v>
      </c>
      <c r="B71" s="1217" t="s">
        <v>3230</v>
      </c>
      <c r="C71" t="s">
        <v>3089</v>
      </c>
      <c r="D71" s="1218" t="s">
        <v>3231</v>
      </c>
      <c r="F71" t="str">
        <f t="shared" si="0"/>
        <v>CITY OF WHITEFISH</v>
      </c>
    </row>
    <row r="72" spans="1:6" ht="15" x14ac:dyDescent="0.25">
      <c r="A72" s="1216" t="s">
        <v>3232</v>
      </c>
      <c r="B72" s="1217" t="s">
        <v>3233</v>
      </c>
      <c r="C72" t="s">
        <v>3188</v>
      </c>
      <c r="D72" s="1218" t="s">
        <v>3234</v>
      </c>
      <c r="F72" t="str">
        <f t="shared" si="0"/>
        <v>CITY OF WOLF POINT</v>
      </c>
    </row>
    <row r="73" spans="1:6" ht="15" x14ac:dyDescent="0.25">
      <c r="A73" s="1216" t="s">
        <v>3235</v>
      </c>
      <c r="B73" s="1217" t="s">
        <v>3172</v>
      </c>
      <c r="C73" s="1217" t="s">
        <v>3172</v>
      </c>
      <c r="F73" t="str">
        <f t="shared" si="0"/>
        <v>CUSTER COUNTY</v>
      </c>
    </row>
    <row r="74" spans="1:6" ht="15" x14ac:dyDescent="0.25">
      <c r="A74" s="1216" t="s">
        <v>3236</v>
      </c>
      <c r="B74" s="1217" t="s">
        <v>3202</v>
      </c>
      <c r="C74" s="1217" t="s">
        <v>3202</v>
      </c>
      <c r="F74" t="str">
        <f t="shared" si="0"/>
        <v>DANIELS COUNTY</v>
      </c>
    </row>
    <row r="75" spans="1:6" ht="15" x14ac:dyDescent="0.25">
      <c r="A75" s="1216" t="s">
        <v>3237</v>
      </c>
      <c r="B75" s="1217" t="s">
        <v>3122</v>
      </c>
      <c r="C75" s="1217" t="s">
        <v>3122</v>
      </c>
      <c r="F75" t="str">
        <f t="shared" si="0"/>
        <v>DAWSON COUNTY</v>
      </c>
    </row>
    <row r="76" spans="1:6" ht="15" x14ac:dyDescent="0.25">
      <c r="A76" s="1216" t="s">
        <v>3238</v>
      </c>
      <c r="B76" s="1217" t="s">
        <v>3055</v>
      </c>
      <c r="C76" s="1217" t="s">
        <v>3055</v>
      </c>
      <c r="F76" t="str">
        <f t="shared" si="0"/>
        <v>FALLON COUNTY</v>
      </c>
    </row>
    <row r="77" spans="1:6" ht="15" x14ac:dyDescent="0.25">
      <c r="A77" s="1216" t="s">
        <v>3239</v>
      </c>
      <c r="B77" s="1217" t="s">
        <v>3156</v>
      </c>
      <c r="C77" s="1217" t="s">
        <v>3156</v>
      </c>
      <c r="F77" t="str">
        <f t="shared" si="0"/>
        <v>FERGUS COUNTY</v>
      </c>
    </row>
    <row r="78" spans="1:6" ht="15" x14ac:dyDescent="0.25">
      <c r="A78" s="1216" t="s">
        <v>3240</v>
      </c>
      <c r="B78" s="1217" t="s">
        <v>3089</v>
      </c>
      <c r="C78" s="1217" t="s">
        <v>3089</v>
      </c>
      <c r="F78" t="str">
        <f t="shared" ref="F78:F141" si="1">UPPER(A78)</f>
        <v>FLATHEAD COUNTY</v>
      </c>
    </row>
    <row r="79" spans="1:6" ht="15" x14ac:dyDescent="0.25">
      <c r="A79" s="1216" t="s">
        <v>3241</v>
      </c>
      <c r="B79" s="1217" t="s">
        <v>3059</v>
      </c>
      <c r="C79" s="1217" t="s">
        <v>3059</v>
      </c>
      <c r="F79" t="str">
        <f t="shared" si="1"/>
        <v>GALLATIN COUNTY</v>
      </c>
    </row>
    <row r="80" spans="1:6" ht="15" x14ac:dyDescent="0.25">
      <c r="A80" s="1216" t="s">
        <v>3242</v>
      </c>
      <c r="B80" s="1217" t="s">
        <v>3243</v>
      </c>
      <c r="C80" s="1217" t="s">
        <v>3243</v>
      </c>
      <c r="F80" t="str">
        <f t="shared" si="1"/>
        <v>GARFIELD COUNTY</v>
      </c>
    </row>
    <row r="81" spans="1:6" ht="15" x14ac:dyDescent="0.25">
      <c r="A81" s="1216" t="s">
        <v>3244</v>
      </c>
      <c r="B81" s="1217" t="s">
        <v>3097</v>
      </c>
      <c r="C81" s="1217" t="s">
        <v>3097</v>
      </c>
      <c r="F81" t="str">
        <f t="shared" si="1"/>
        <v>GLACIER COUNTY</v>
      </c>
    </row>
    <row r="82" spans="1:6" ht="15" x14ac:dyDescent="0.25">
      <c r="A82" s="1216" t="s">
        <v>3245</v>
      </c>
      <c r="B82" s="1217" t="s">
        <v>3246</v>
      </c>
      <c r="C82" s="1217" t="s">
        <v>3246</v>
      </c>
      <c r="F82" t="str">
        <f t="shared" si="1"/>
        <v>GOLDEN VALLEY COUNTY</v>
      </c>
    </row>
    <row r="83" spans="1:6" ht="15" x14ac:dyDescent="0.25">
      <c r="A83" s="1216" t="s">
        <v>3247</v>
      </c>
      <c r="B83" s="1217" t="s">
        <v>3248</v>
      </c>
      <c r="C83" s="1217" t="s">
        <v>3248</v>
      </c>
      <c r="F83" t="str">
        <f t="shared" si="1"/>
        <v>GRANITE COUNTY</v>
      </c>
    </row>
    <row r="84" spans="1:6" ht="15" x14ac:dyDescent="0.25">
      <c r="A84" s="1216" t="s">
        <v>3249</v>
      </c>
      <c r="B84" s="1217" t="s">
        <v>3143</v>
      </c>
      <c r="C84" s="1217" t="s">
        <v>3143</v>
      </c>
      <c r="F84" t="str">
        <f t="shared" si="1"/>
        <v>HILL COUNTY</v>
      </c>
    </row>
    <row r="85" spans="1:6" ht="15" x14ac:dyDescent="0.25">
      <c r="A85" s="1216" t="s">
        <v>3250</v>
      </c>
      <c r="B85" s="1217" t="s">
        <v>3071</v>
      </c>
      <c r="C85" s="1217" t="s">
        <v>3071</v>
      </c>
      <c r="F85" t="str">
        <f t="shared" si="1"/>
        <v>JEFFERSON COUNTY</v>
      </c>
    </row>
    <row r="86" spans="1:6" ht="15" x14ac:dyDescent="0.25">
      <c r="A86" s="1216" t="s">
        <v>3251</v>
      </c>
      <c r="B86" s="1217" t="s">
        <v>3252</v>
      </c>
      <c r="C86" s="1217" t="s">
        <v>3252</v>
      </c>
      <c r="F86" t="str">
        <f t="shared" si="1"/>
        <v>JUDITH BASIN COUNTY</v>
      </c>
    </row>
    <row r="87" spans="1:6" ht="15" x14ac:dyDescent="0.25">
      <c r="A87" s="1216" t="s">
        <v>3253</v>
      </c>
      <c r="B87" s="1217" t="s">
        <v>3184</v>
      </c>
      <c r="C87" s="1217" t="s">
        <v>3184</v>
      </c>
      <c r="F87" t="str">
        <f t="shared" si="1"/>
        <v>LAKE COUNTY</v>
      </c>
    </row>
    <row r="88" spans="1:6" ht="15" x14ac:dyDescent="0.25">
      <c r="A88" s="1216" t="s">
        <v>3254</v>
      </c>
      <c r="B88" s="1217" t="s">
        <v>3108</v>
      </c>
      <c r="C88" s="1217" t="s">
        <v>3108</v>
      </c>
      <c r="F88" t="str">
        <f t="shared" si="1"/>
        <v>LEWIS AND CLARK COUNTY</v>
      </c>
    </row>
    <row r="89" spans="1:6" ht="15" x14ac:dyDescent="0.25">
      <c r="A89" s="1216" t="s">
        <v>3255</v>
      </c>
      <c r="B89" s="1217" t="s">
        <v>3256</v>
      </c>
      <c r="C89" s="1217" t="s">
        <v>3256</v>
      </c>
      <c r="F89" t="str">
        <f t="shared" si="1"/>
        <v>LIBERTY COUNTY</v>
      </c>
    </row>
    <row r="90" spans="1:6" ht="15" x14ac:dyDescent="0.25">
      <c r="A90" s="1216" t="s">
        <v>3257</v>
      </c>
      <c r="B90" s="1217" t="s">
        <v>3160</v>
      </c>
      <c r="C90" s="1217" t="s">
        <v>3160</v>
      </c>
      <c r="F90" t="str">
        <f t="shared" si="1"/>
        <v>LINCOLN COUNTY</v>
      </c>
    </row>
    <row r="91" spans="1:6" ht="15" x14ac:dyDescent="0.25">
      <c r="A91" s="1216" t="s">
        <v>3258</v>
      </c>
      <c r="B91" s="1217" t="s">
        <v>3259</v>
      </c>
      <c r="C91" s="1217" t="s">
        <v>3259</v>
      </c>
      <c r="F91" t="str">
        <f t="shared" si="1"/>
        <v>MADISON COUNTY</v>
      </c>
    </row>
    <row r="92" spans="1:6" ht="15" x14ac:dyDescent="0.25">
      <c r="A92" s="1216" t="s">
        <v>3260</v>
      </c>
      <c r="B92" s="1217" t="s">
        <v>3261</v>
      </c>
      <c r="C92" s="1217" t="s">
        <v>3261</v>
      </c>
      <c r="F92" t="str">
        <f t="shared" si="1"/>
        <v>MCCONE COUNTY</v>
      </c>
    </row>
    <row r="93" spans="1:6" ht="15" x14ac:dyDescent="0.25">
      <c r="A93" s="1216" t="s">
        <v>3262</v>
      </c>
      <c r="B93" s="1217" t="s">
        <v>3227</v>
      </c>
      <c r="C93" s="1217" t="s">
        <v>3227</v>
      </c>
      <c r="F93" t="str">
        <f t="shared" si="1"/>
        <v>MEAGHER COUNTY</v>
      </c>
    </row>
    <row r="94" spans="1:6" ht="15" x14ac:dyDescent="0.25">
      <c r="A94" s="1216" t="s">
        <v>3263</v>
      </c>
      <c r="B94" s="1217" t="s">
        <v>3264</v>
      </c>
      <c r="C94" s="1217" t="s">
        <v>3264</v>
      </c>
      <c r="F94" t="str">
        <f t="shared" si="1"/>
        <v>MINERAL COUNTY</v>
      </c>
    </row>
    <row r="95" spans="1:6" ht="15" x14ac:dyDescent="0.25">
      <c r="A95" s="1216" t="s">
        <v>3265</v>
      </c>
      <c r="B95" s="1217" t="s">
        <v>3176</v>
      </c>
      <c r="C95" s="1217" t="s">
        <v>3176</v>
      </c>
      <c r="F95" t="str">
        <f t="shared" si="1"/>
        <v>MISSOULA COUNTY</v>
      </c>
    </row>
    <row r="96" spans="1:6" ht="15" x14ac:dyDescent="0.25">
      <c r="A96" s="1216" t="s">
        <v>3266</v>
      </c>
      <c r="B96" s="1217" t="s">
        <v>3198</v>
      </c>
      <c r="C96" s="1217" t="s">
        <v>3198</v>
      </c>
      <c r="F96" t="str">
        <f t="shared" si="1"/>
        <v>MUSSELSHELL COUNTY</v>
      </c>
    </row>
    <row r="97" spans="1:6" ht="15" x14ac:dyDescent="0.25">
      <c r="A97" s="1216" t="s">
        <v>3267</v>
      </c>
      <c r="B97" s="1217" t="s">
        <v>3164</v>
      </c>
      <c r="C97" s="1217" t="s">
        <v>3164</v>
      </c>
      <c r="F97" t="str">
        <f t="shared" si="1"/>
        <v>PARK COUNTY</v>
      </c>
    </row>
    <row r="98" spans="1:6" ht="15" x14ac:dyDescent="0.25">
      <c r="A98" s="1216" t="s">
        <v>3268</v>
      </c>
      <c r="B98" s="1217" t="s">
        <v>3269</v>
      </c>
      <c r="C98" s="1217" t="s">
        <v>3269</v>
      </c>
      <c r="F98" t="str">
        <f t="shared" si="1"/>
        <v>PETROLEUM COUNTY</v>
      </c>
    </row>
    <row r="99" spans="1:6" ht="15" x14ac:dyDescent="0.25">
      <c r="A99" s="1216" t="s">
        <v>3270</v>
      </c>
      <c r="B99" s="1217" t="s">
        <v>3168</v>
      </c>
      <c r="C99" s="1217" t="s">
        <v>3168</v>
      </c>
      <c r="F99" t="str">
        <f t="shared" si="1"/>
        <v>PHILLIPS COUNTY</v>
      </c>
    </row>
    <row r="100" spans="1:6" ht="15" x14ac:dyDescent="0.25">
      <c r="A100" s="1216" t="s">
        <v>3271</v>
      </c>
      <c r="B100" s="1217" t="s">
        <v>3093</v>
      </c>
      <c r="C100" s="1217" t="s">
        <v>3093</v>
      </c>
      <c r="F100" t="str">
        <f t="shared" si="1"/>
        <v>PONDERA COUNTY</v>
      </c>
    </row>
    <row r="101" spans="1:6" ht="15" x14ac:dyDescent="0.25">
      <c r="A101" s="1216" t="s">
        <v>3272</v>
      </c>
      <c r="B101" s="1217" t="s">
        <v>3273</v>
      </c>
      <c r="C101" s="1217" t="s">
        <v>3273</v>
      </c>
      <c r="F101" t="str">
        <f t="shared" si="1"/>
        <v>POWDER RIVER COUNTY</v>
      </c>
    </row>
    <row r="102" spans="1:6" ht="15" x14ac:dyDescent="0.25">
      <c r="A102" s="1216" t="s">
        <v>3274</v>
      </c>
      <c r="B102" s="1217" t="s">
        <v>3101</v>
      </c>
      <c r="C102" s="1217" t="s">
        <v>3101</v>
      </c>
      <c r="F102" t="str">
        <f t="shared" si="1"/>
        <v>POWELL COUNTY</v>
      </c>
    </row>
    <row r="103" spans="1:6" ht="15" x14ac:dyDescent="0.25">
      <c r="A103" s="1216" t="s">
        <v>3275</v>
      </c>
      <c r="B103" s="1217" t="s">
        <v>3276</v>
      </c>
      <c r="C103" s="1217" t="s">
        <v>3276</v>
      </c>
      <c r="F103" t="str">
        <f t="shared" si="1"/>
        <v>PRAIRIE COUNTY</v>
      </c>
    </row>
    <row r="104" spans="1:6" ht="15" x14ac:dyDescent="0.25">
      <c r="A104" s="1216" t="s">
        <v>3277</v>
      </c>
      <c r="B104" s="1217" t="s">
        <v>3129</v>
      </c>
      <c r="C104" s="1217" t="s">
        <v>3129</v>
      </c>
      <c r="F104" t="str">
        <f t="shared" si="1"/>
        <v>RAVALLI COUNTY</v>
      </c>
    </row>
    <row r="105" spans="1:6" ht="15" x14ac:dyDescent="0.25">
      <c r="A105" s="1216" t="s">
        <v>3278</v>
      </c>
      <c r="B105" s="1217" t="s">
        <v>3210</v>
      </c>
      <c r="C105" s="1217" t="s">
        <v>3210</v>
      </c>
      <c r="F105" t="str">
        <f t="shared" si="1"/>
        <v>RICHLAND COUNTY</v>
      </c>
    </row>
    <row r="106" spans="1:6" ht="15" x14ac:dyDescent="0.25">
      <c r="A106" s="1216" t="s">
        <v>3279</v>
      </c>
      <c r="B106" s="1217" t="s">
        <v>3188</v>
      </c>
      <c r="C106" s="1217" t="s">
        <v>3188</v>
      </c>
      <c r="F106" t="str">
        <f t="shared" si="1"/>
        <v>ROOSEVELT COUNTY</v>
      </c>
    </row>
    <row r="107" spans="1:6" ht="15" x14ac:dyDescent="0.25">
      <c r="A107" s="1216" t="s">
        <v>3280</v>
      </c>
      <c r="B107" s="1217" t="s">
        <v>3085</v>
      </c>
      <c r="C107" s="1217" t="s">
        <v>3085</v>
      </c>
      <c r="F107" t="str">
        <f t="shared" si="1"/>
        <v>ROSEBUD COUNTY</v>
      </c>
    </row>
    <row r="108" spans="1:6" ht="15" x14ac:dyDescent="0.25">
      <c r="A108" s="1216" t="s">
        <v>3281</v>
      </c>
      <c r="B108" s="1217" t="s">
        <v>3214</v>
      </c>
      <c r="C108" s="1217" t="s">
        <v>3214</v>
      </c>
      <c r="F108" t="str">
        <f t="shared" si="1"/>
        <v>SANDERS COUNTY</v>
      </c>
    </row>
    <row r="109" spans="1:6" ht="15" x14ac:dyDescent="0.25">
      <c r="A109" s="1216" t="s">
        <v>3282</v>
      </c>
      <c r="B109" s="1217" t="s">
        <v>3180</v>
      </c>
      <c r="C109" s="1217" t="s">
        <v>3180</v>
      </c>
      <c r="F109" t="str">
        <f t="shared" si="1"/>
        <v>SHERIDAN COUNTY</v>
      </c>
    </row>
    <row r="110" spans="1:6" ht="15" x14ac:dyDescent="0.25">
      <c r="A110" s="1216" t="s">
        <v>3283</v>
      </c>
      <c r="B110" s="1217" t="s">
        <v>3284</v>
      </c>
      <c r="C110" s="1217" t="s">
        <v>3284</v>
      </c>
      <c r="F110" t="str">
        <f t="shared" si="1"/>
        <v>STILLWATER COUNTY</v>
      </c>
    </row>
    <row r="111" spans="1:6" ht="15" x14ac:dyDescent="0.25">
      <c r="A111" s="1216" t="s">
        <v>3285</v>
      </c>
      <c r="B111" s="1217" t="s">
        <v>3063</v>
      </c>
      <c r="C111" s="1217" t="s">
        <v>3063</v>
      </c>
      <c r="F111" t="str">
        <f t="shared" si="1"/>
        <v>SWEET GRASS COUNTY</v>
      </c>
    </row>
    <row r="112" spans="1:6" ht="15" x14ac:dyDescent="0.25">
      <c r="A112" s="1216" t="s">
        <v>3286</v>
      </c>
      <c r="B112" s="1217" t="s">
        <v>3081</v>
      </c>
      <c r="C112" s="1217" t="s">
        <v>3081</v>
      </c>
      <c r="F112" t="str">
        <f t="shared" si="1"/>
        <v>TETON COUNTY</v>
      </c>
    </row>
    <row r="113" spans="1:6" ht="15" x14ac:dyDescent="0.25">
      <c r="A113" s="1216" t="s">
        <v>3287</v>
      </c>
      <c r="B113" s="1217" t="s">
        <v>3206</v>
      </c>
      <c r="C113" s="1217" t="s">
        <v>3206</v>
      </c>
      <c r="F113" t="str">
        <f t="shared" si="1"/>
        <v>TOOLE COUNTY</v>
      </c>
    </row>
    <row r="114" spans="1:6" ht="15" x14ac:dyDescent="0.25">
      <c r="A114" s="1216" t="s">
        <v>3288</v>
      </c>
      <c r="B114" s="1217" t="s">
        <v>3289</v>
      </c>
      <c r="C114" t="s">
        <v>3264</v>
      </c>
      <c r="D114" s="1218" t="s">
        <v>3290</v>
      </c>
      <c r="F114" t="str">
        <f t="shared" si="1"/>
        <v>TOWN OF ALBERTON</v>
      </c>
    </row>
    <row r="115" spans="1:6" ht="15" x14ac:dyDescent="0.25">
      <c r="A115" s="1216" t="s">
        <v>3291</v>
      </c>
      <c r="B115" s="1217" t="s">
        <v>3292</v>
      </c>
      <c r="C115" t="s">
        <v>3188</v>
      </c>
      <c r="D115" s="1218" t="s">
        <v>3293</v>
      </c>
      <c r="F115" t="str">
        <f t="shared" si="1"/>
        <v>TOWN OF BAINVILLE</v>
      </c>
    </row>
    <row r="116" spans="1:6" ht="15" x14ac:dyDescent="0.25">
      <c r="A116" s="1216" t="s">
        <v>3294</v>
      </c>
      <c r="B116" s="1217" t="s">
        <v>3295</v>
      </c>
      <c r="C116" t="s">
        <v>3045</v>
      </c>
      <c r="D116" s="40" t="s">
        <v>3296</v>
      </c>
      <c r="F116" t="str">
        <f t="shared" si="1"/>
        <v>TOWN OF BEARCREEK</v>
      </c>
    </row>
    <row r="117" spans="1:6" ht="15" x14ac:dyDescent="0.25">
      <c r="A117" s="1216" t="s">
        <v>3297</v>
      </c>
      <c r="B117" s="1217" t="s">
        <v>3298</v>
      </c>
      <c r="C117" t="s">
        <v>3049</v>
      </c>
      <c r="D117" s="40" t="s">
        <v>3299</v>
      </c>
      <c r="F117" t="str">
        <f t="shared" si="1"/>
        <v>TOWN OF BELT</v>
      </c>
    </row>
    <row r="118" spans="1:6" ht="15" x14ac:dyDescent="0.25">
      <c r="A118" s="1216" t="s">
        <v>3300</v>
      </c>
      <c r="B118" s="1217" t="s">
        <v>3301</v>
      </c>
      <c r="C118" t="s">
        <v>3051</v>
      </c>
      <c r="D118" s="1218" t="s">
        <v>3302</v>
      </c>
      <c r="F118" t="str">
        <f t="shared" si="1"/>
        <v>TOWN OF BIG SANDY</v>
      </c>
    </row>
    <row r="119" spans="1:6" ht="15" x14ac:dyDescent="0.25">
      <c r="A119" s="1216" t="s">
        <v>3303</v>
      </c>
      <c r="B119" s="1217" t="s">
        <v>3304</v>
      </c>
      <c r="C119" t="s">
        <v>3045</v>
      </c>
      <c r="D119" s="40" t="s">
        <v>3305</v>
      </c>
      <c r="F119" t="str">
        <f t="shared" si="1"/>
        <v>TOWN OF BRIDGER</v>
      </c>
    </row>
    <row r="120" spans="1:6" ht="15" x14ac:dyDescent="0.25">
      <c r="A120" s="1216" t="s">
        <v>3306</v>
      </c>
      <c r="B120" s="1217" t="s">
        <v>3307</v>
      </c>
      <c r="C120" t="s">
        <v>3273</v>
      </c>
      <c r="D120" s="1218" t="s">
        <v>3308</v>
      </c>
      <c r="F120" t="str">
        <f t="shared" si="1"/>
        <v>TOWN OF BROADUS</v>
      </c>
    </row>
    <row r="121" spans="1:6" ht="15" x14ac:dyDescent="0.25">
      <c r="A121" s="1216" t="s">
        <v>3309</v>
      </c>
      <c r="B121" s="1217" t="s">
        <v>3310</v>
      </c>
      <c r="C121" t="s">
        <v>3067</v>
      </c>
      <c r="D121" s="1218" t="s">
        <v>3311</v>
      </c>
      <c r="F121" t="str">
        <f t="shared" si="1"/>
        <v>TOWN OF BROADVIEW</v>
      </c>
    </row>
    <row r="122" spans="1:6" ht="15" x14ac:dyDescent="0.25">
      <c r="A122" s="1216" t="s">
        <v>3312</v>
      </c>
      <c r="B122" s="1217" t="s">
        <v>3313</v>
      </c>
      <c r="C122" t="s">
        <v>3049</v>
      </c>
      <c r="D122" s="40" t="s">
        <v>3314</v>
      </c>
      <c r="F122" t="str">
        <f t="shared" si="1"/>
        <v>TOWN OF CASCADE</v>
      </c>
    </row>
    <row r="123" spans="1:6" ht="15" x14ac:dyDescent="0.25">
      <c r="A123" s="1216" t="s">
        <v>3315</v>
      </c>
      <c r="B123" s="1217" t="s">
        <v>3316</v>
      </c>
      <c r="C123" t="s">
        <v>3256</v>
      </c>
      <c r="D123" s="1218" t="s">
        <v>3317</v>
      </c>
      <c r="F123" t="str">
        <f t="shared" si="1"/>
        <v>TOWN OF CHESTER</v>
      </c>
    </row>
    <row r="124" spans="1:6" ht="15" x14ac:dyDescent="0.25">
      <c r="A124" s="1216" t="s">
        <v>3318</v>
      </c>
      <c r="B124" s="1217" t="s">
        <v>3319</v>
      </c>
      <c r="C124" t="s">
        <v>3261</v>
      </c>
      <c r="D124" s="1218" t="s">
        <v>3320</v>
      </c>
      <c r="F124" t="str">
        <f t="shared" si="1"/>
        <v>TOWN OF CIRCLE</v>
      </c>
    </row>
    <row r="125" spans="1:6" ht="15" x14ac:dyDescent="0.25">
      <c r="A125" s="1216" t="s">
        <v>3321</v>
      </c>
      <c r="B125" s="1217" t="s">
        <v>3322</v>
      </c>
      <c r="C125" t="s">
        <v>3164</v>
      </c>
      <c r="D125" s="1218" t="s">
        <v>3323</v>
      </c>
      <c r="F125" t="str">
        <f t="shared" si="1"/>
        <v>TOWN OF CLYDE PARK</v>
      </c>
    </row>
    <row r="126" spans="1:6" ht="15" x14ac:dyDescent="0.25">
      <c r="A126" s="1216" t="s">
        <v>3324</v>
      </c>
      <c r="B126" s="1217" t="s">
        <v>3325</v>
      </c>
      <c r="C126" t="s">
        <v>3284</v>
      </c>
      <c r="D126" s="1218" t="s">
        <v>3326</v>
      </c>
      <c r="F126" t="str">
        <f t="shared" si="1"/>
        <v>TOWN OF COLUMBUS</v>
      </c>
    </row>
    <row r="127" spans="1:6" ht="15" x14ac:dyDescent="0.25">
      <c r="A127" s="1216" t="s">
        <v>3327</v>
      </c>
      <c r="B127" s="1217" t="s">
        <v>3328</v>
      </c>
      <c r="C127" t="s">
        <v>3188</v>
      </c>
      <c r="D127" s="1218" t="s">
        <v>3329</v>
      </c>
      <c r="F127" t="str">
        <f t="shared" si="1"/>
        <v>TOWN OF CULBERTSON</v>
      </c>
    </row>
    <row r="128" spans="1:6" ht="15" x14ac:dyDescent="0.25">
      <c r="A128" s="1216" t="s">
        <v>3330</v>
      </c>
      <c r="B128" s="1217" t="s">
        <v>3331</v>
      </c>
      <c r="C128" t="s">
        <v>3129</v>
      </c>
      <c r="D128" s="1218" t="s">
        <v>3332</v>
      </c>
      <c r="F128" t="str">
        <f t="shared" si="1"/>
        <v>TOWN OF DARBY</v>
      </c>
    </row>
    <row r="129" spans="1:6" ht="15" x14ac:dyDescent="0.25">
      <c r="A129" s="1216" t="s">
        <v>3333</v>
      </c>
      <c r="B129" s="1217" t="s">
        <v>3334</v>
      </c>
      <c r="C129" t="s">
        <v>3156</v>
      </c>
      <c r="D129" s="1218" t="s">
        <v>3335</v>
      </c>
      <c r="F129" t="str">
        <f t="shared" si="1"/>
        <v>TOWN OF DENTON</v>
      </c>
    </row>
    <row r="130" spans="1:6" ht="15" x14ac:dyDescent="0.25">
      <c r="A130" s="1216" t="s">
        <v>3336</v>
      </c>
      <c r="B130" s="1217" t="s">
        <v>3337</v>
      </c>
      <c r="C130" t="s">
        <v>3168</v>
      </c>
      <c r="D130" s="1218" t="s">
        <v>3338</v>
      </c>
      <c r="F130" t="str">
        <f t="shared" si="1"/>
        <v>TOWN OF DODSON</v>
      </c>
    </row>
    <row r="131" spans="1:6" ht="15" x14ac:dyDescent="0.25">
      <c r="A131" s="1216" t="s">
        <v>3339</v>
      </c>
      <c r="B131" s="1217" t="s">
        <v>3340</v>
      </c>
      <c r="C131" t="s">
        <v>3248</v>
      </c>
      <c r="D131" s="1218" t="s">
        <v>3341</v>
      </c>
      <c r="F131" t="str">
        <f t="shared" si="1"/>
        <v>TOWN OF DRUMMOND</v>
      </c>
    </row>
    <row r="132" spans="1:6" ht="15" x14ac:dyDescent="0.25">
      <c r="A132" s="1216" t="s">
        <v>3342</v>
      </c>
      <c r="B132" s="1217" t="s">
        <v>3343</v>
      </c>
      <c r="C132" t="s">
        <v>3081</v>
      </c>
      <c r="D132" s="1218" t="s">
        <v>3344</v>
      </c>
      <c r="F132" t="str">
        <f t="shared" si="1"/>
        <v>TOWN OF DUTTON</v>
      </c>
    </row>
    <row r="133" spans="1:6" ht="15" x14ac:dyDescent="0.25">
      <c r="A133" s="1216" t="s">
        <v>3345</v>
      </c>
      <c r="B133" s="1217" t="s">
        <v>3346</v>
      </c>
      <c r="C133" t="s">
        <v>3047</v>
      </c>
      <c r="D133" s="40" t="s">
        <v>3347</v>
      </c>
      <c r="F133" t="str">
        <f t="shared" si="1"/>
        <v>TOWN OF EKALAKA</v>
      </c>
    </row>
    <row r="134" spans="1:6" ht="15" x14ac:dyDescent="0.25">
      <c r="A134" s="1216" t="s">
        <v>3348</v>
      </c>
      <c r="B134" s="1217" t="s">
        <v>3349</v>
      </c>
      <c r="C134" t="s">
        <v>3259</v>
      </c>
      <c r="D134" s="1218" t="s">
        <v>3350</v>
      </c>
      <c r="F134" t="str">
        <f t="shared" si="1"/>
        <v>TOWN OF ENNIS</v>
      </c>
    </row>
    <row r="135" spans="1:6" ht="15" x14ac:dyDescent="0.25">
      <c r="A135" s="1216" t="s">
        <v>3351</v>
      </c>
      <c r="B135" s="1217" t="s">
        <v>3352</v>
      </c>
      <c r="C135" t="s">
        <v>3160</v>
      </c>
      <c r="D135" s="1218" t="s">
        <v>3353</v>
      </c>
      <c r="F135" t="str">
        <f t="shared" si="1"/>
        <v>TOWN OF EUREKA</v>
      </c>
    </row>
    <row r="136" spans="1:6" ht="15" x14ac:dyDescent="0.25">
      <c r="A136" s="1216" t="s">
        <v>3354</v>
      </c>
      <c r="B136" s="1217" t="s">
        <v>3355</v>
      </c>
      <c r="C136" t="s">
        <v>3081</v>
      </c>
      <c r="D136" s="1218" t="s">
        <v>3356</v>
      </c>
      <c r="F136" t="str">
        <f t="shared" si="1"/>
        <v>TOWN OF FAIRFIELD</v>
      </c>
    </row>
    <row r="137" spans="1:6" ht="15" x14ac:dyDescent="0.25">
      <c r="A137" s="1216" t="s">
        <v>3357</v>
      </c>
      <c r="B137" s="1217" t="s">
        <v>3358</v>
      </c>
      <c r="C137" t="s">
        <v>3210</v>
      </c>
      <c r="D137" s="1218" t="s">
        <v>3359</v>
      </c>
      <c r="F137" t="str">
        <f t="shared" si="1"/>
        <v>TOWN OF FAIRVIEW</v>
      </c>
    </row>
    <row r="138" spans="1:6" ht="15" x14ac:dyDescent="0.25">
      <c r="A138" s="1216" t="s">
        <v>3360</v>
      </c>
      <c r="B138" s="1217" t="s">
        <v>3361</v>
      </c>
      <c r="C138" t="s">
        <v>3202</v>
      </c>
      <c r="D138" s="1218" t="s">
        <v>3362</v>
      </c>
      <c r="F138" t="str">
        <f t="shared" si="1"/>
        <v>TOWN OF FLAXVILLE</v>
      </c>
    </row>
    <row r="139" spans="1:6" ht="15" x14ac:dyDescent="0.25">
      <c r="A139" s="1216" t="s">
        <v>3363</v>
      </c>
      <c r="B139" s="1217" t="s">
        <v>3364</v>
      </c>
      <c r="C139" t="s">
        <v>3118</v>
      </c>
      <c r="D139" s="1218" t="s">
        <v>3365</v>
      </c>
      <c r="F139" t="str">
        <f t="shared" si="1"/>
        <v>TOWN OF FORT PECK</v>
      </c>
    </row>
    <row r="140" spans="1:6" ht="15" x14ac:dyDescent="0.25">
      <c r="A140" s="1216" t="s">
        <v>3366</v>
      </c>
      <c r="B140" s="1217" t="s">
        <v>3367</v>
      </c>
      <c r="C140" t="s">
        <v>3188</v>
      </c>
      <c r="D140" s="1218" t="s">
        <v>3368</v>
      </c>
      <c r="F140" t="str">
        <f t="shared" si="1"/>
        <v>TOWN OF FROID</v>
      </c>
    </row>
    <row r="141" spans="1:6" ht="15" x14ac:dyDescent="0.25">
      <c r="A141" s="1216" t="s">
        <v>3369</v>
      </c>
      <c r="B141" s="1217" t="s">
        <v>3370</v>
      </c>
      <c r="C141" t="s">
        <v>3045</v>
      </c>
      <c r="D141" s="40" t="s">
        <v>3371</v>
      </c>
      <c r="F141" t="str">
        <f t="shared" si="1"/>
        <v>TOWN OF FROMBERG</v>
      </c>
    </row>
    <row r="142" spans="1:6" ht="15" x14ac:dyDescent="0.25">
      <c r="A142" s="1216" t="s">
        <v>3372</v>
      </c>
      <c r="B142" s="1217" t="s">
        <v>3373</v>
      </c>
      <c r="C142" t="s">
        <v>3051</v>
      </c>
      <c r="D142" s="1218" t="s">
        <v>3374</v>
      </c>
      <c r="F142" t="str">
        <f t="shared" ref="F142:F193" si="2">UPPER(A142)</f>
        <v>TOWN OF GERALDINE</v>
      </c>
    </row>
    <row r="143" spans="1:6" ht="15" x14ac:dyDescent="0.25">
      <c r="A143" s="1216" t="s">
        <v>3375</v>
      </c>
      <c r="B143" s="1217" t="s">
        <v>3376</v>
      </c>
      <c r="C143" t="s">
        <v>3156</v>
      </c>
      <c r="D143" s="1218" t="s">
        <v>3377</v>
      </c>
      <c r="F143" t="str">
        <f t="shared" si="2"/>
        <v>TOWN OF GRASS RANGE</v>
      </c>
    </row>
    <row r="144" spans="1:6" ht="15" x14ac:dyDescent="0.25">
      <c r="A144" s="1216" t="s">
        <v>3378</v>
      </c>
      <c r="B144" s="1217" t="s">
        <v>3379</v>
      </c>
      <c r="C144" t="s">
        <v>3143</v>
      </c>
      <c r="D144" s="1218" t="s">
        <v>3380</v>
      </c>
      <c r="F144" t="str">
        <f t="shared" si="2"/>
        <v>TOWN OF HINGHAM</v>
      </c>
    </row>
    <row r="145" spans="1:6" ht="15" x14ac:dyDescent="0.25">
      <c r="A145" s="1216" t="s">
        <v>3381</v>
      </c>
      <c r="B145" s="1217" t="s">
        <v>3382</v>
      </c>
      <c r="C145" t="s">
        <v>3252</v>
      </c>
      <c r="D145" s="1218" t="s">
        <v>3383</v>
      </c>
      <c r="F145" t="str">
        <f t="shared" si="2"/>
        <v>TOWN OF HOBSON</v>
      </c>
    </row>
    <row r="146" spans="1:6" ht="15" x14ac:dyDescent="0.25">
      <c r="A146" s="1216" t="s">
        <v>3384</v>
      </c>
      <c r="B146" s="1217" t="s">
        <v>3385</v>
      </c>
      <c r="C146" t="s">
        <v>3214</v>
      </c>
      <c r="D146" s="1218" t="s">
        <v>3386</v>
      </c>
      <c r="F146" t="str">
        <f t="shared" si="2"/>
        <v>TOWN OF HOT SPRINGS</v>
      </c>
    </row>
    <row r="147" spans="1:6" ht="15" x14ac:dyDescent="0.25">
      <c r="A147" s="1216" t="s">
        <v>3387</v>
      </c>
      <c r="B147" s="1217" t="s">
        <v>3388</v>
      </c>
      <c r="C147" t="s">
        <v>3389</v>
      </c>
      <c r="D147" s="1218" t="s">
        <v>3390</v>
      </c>
      <c r="F147" t="str">
        <f t="shared" si="2"/>
        <v>TOWN OF HYSHAM</v>
      </c>
    </row>
    <row r="148" spans="1:6" ht="15" x14ac:dyDescent="0.25">
      <c r="A148" s="1216" t="s">
        <v>3391</v>
      </c>
      <c r="B148" s="1217" t="s">
        <v>3392</v>
      </c>
      <c r="C148" t="s">
        <v>3172</v>
      </c>
      <c r="D148" s="1218" t="s">
        <v>3393</v>
      </c>
      <c r="F148" t="str">
        <f t="shared" si="2"/>
        <v>TOWN OF ISMAY</v>
      </c>
    </row>
    <row r="149" spans="1:6" ht="15" x14ac:dyDescent="0.25">
      <c r="A149" s="1216" t="s">
        <v>3394</v>
      </c>
      <c r="B149" s="1217" t="s">
        <v>3395</v>
      </c>
      <c r="C149" t="s">
        <v>3045</v>
      </c>
      <c r="D149" s="40" t="s">
        <v>3396</v>
      </c>
      <c r="F149" t="str">
        <f t="shared" si="2"/>
        <v>TOWN OF JOLIET</v>
      </c>
    </row>
    <row r="150" spans="1:6" ht="15" x14ac:dyDescent="0.25">
      <c r="A150" s="1216" t="s">
        <v>3397</v>
      </c>
      <c r="B150" s="1217" t="s">
        <v>3398</v>
      </c>
      <c r="C150" t="s">
        <v>3243</v>
      </c>
      <c r="D150" s="1218" t="s">
        <v>3399</v>
      </c>
      <c r="F150" t="str">
        <f t="shared" si="2"/>
        <v>TOWN OF JORDAN</v>
      </c>
    </row>
    <row r="151" spans="1:6" ht="15" x14ac:dyDescent="0.25">
      <c r="A151" s="1216" t="s">
        <v>3400</v>
      </c>
      <c r="B151" s="1217" t="s">
        <v>3401</v>
      </c>
      <c r="C151" t="s">
        <v>3139</v>
      </c>
      <c r="D151" s="1218" t="s">
        <v>3402</v>
      </c>
      <c r="F151" t="str">
        <f t="shared" si="2"/>
        <v>TOWN OF JUDITH GAP</v>
      </c>
    </row>
    <row r="152" spans="1:6" ht="15" x14ac:dyDescent="0.25">
      <c r="A152" s="1216" t="s">
        <v>3403</v>
      </c>
      <c r="B152" s="1217" t="s">
        <v>3404</v>
      </c>
      <c r="C152" t="s">
        <v>3206</v>
      </c>
      <c r="D152" s="1218" t="s">
        <v>3405</v>
      </c>
      <c r="F152" t="str">
        <f t="shared" si="2"/>
        <v>TOWN OF KEVIN</v>
      </c>
    </row>
    <row r="153" spans="1:6" ht="15" x14ac:dyDescent="0.25">
      <c r="A153" s="1216" t="s">
        <v>3406</v>
      </c>
      <c r="B153" s="1217" t="s">
        <v>3407</v>
      </c>
      <c r="C153" t="s">
        <v>3246</v>
      </c>
      <c r="D153" s="1218" t="s">
        <v>3408</v>
      </c>
      <c r="F153" t="str">
        <f t="shared" si="2"/>
        <v>TOWN OF LAVINA</v>
      </c>
    </row>
    <row r="154" spans="1:6" ht="15" x14ac:dyDescent="0.25">
      <c r="A154" s="1216" t="s">
        <v>3409</v>
      </c>
      <c r="B154" s="1217" t="s">
        <v>3410</v>
      </c>
      <c r="C154" t="s">
        <v>3037</v>
      </c>
      <c r="D154" s="40" t="s">
        <v>3411</v>
      </c>
      <c r="F154" t="str">
        <f t="shared" si="2"/>
        <v>TOWN OF LIMA</v>
      </c>
    </row>
    <row r="155" spans="1:6" ht="15" x14ac:dyDescent="0.25">
      <c r="A155" s="1216" t="s">
        <v>3412</v>
      </c>
      <c r="B155" s="1217" t="s">
        <v>3413</v>
      </c>
      <c r="C155" t="s">
        <v>3039</v>
      </c>
      <c r="D155" s="40" t="s">
        <v>3414</v>
      </c>
      <c r="F155" t="str">
        <f t="shared" si="2"/>
        <v>TOWN OF LODGE GRASS</v>
      </c>
    </row>
    <row r="156" spans="1:6" ht="15" x14ac:dyDescent="0.25">
      <c r="A156" s="1216" t="s">
        <v>3415</v>
      </c>
      <c r="B156" s="1217" t="s">
        <v>3416</v>
      </c>
      <c r="C156" t="s">
        <v>3059</v>
      </c>
      <c r="D156" s="1218" t="s">
        <v>3417</v>
      </c>
      <c r="F156" t="str">
        <f t="shared" si="2"/>
        <v>TOWN OF MANHATTAN</v>
      </c>
    </row>
    <row r="157" spans="1:6" ht="15" x14ac:dyDescent="0.25">
      <c r="A157" s="1216" t="s">
        <v>3418</v>
      </c>
      <c r="B157" s="1217" t="s">
        <v>3419</v>
      </c>
      <c r="C157" t="s">
        <v>3180</v>
      </c>
      <c r="D157" s="1218" t="s">
        <v>3420</v>
      </c>
      <c r="F157" t="str">
        <f t="shared" si="2"/>
        <v>TOWN OF MEDICINE LAKE</v>
      </c>
    </row>
    <row r="158" spans="1:6" ht="15" x14ac:dyDescent="0.25">
      <c r="A158" s="1216" t="s">
        <v>3421</v>
      </c>
      <c r="B158" s="1217" t="s">
        <v>3422</v>
      </c>
      <c r="C158" t="s">
        <v>3198</v>
      </c>
      <c r="D158" s="1218" t="s">
        <v>3423</v>
      </c>
      <c r="F158" t="str">
        <f t="shared" si="2"/>
        <v>TOWN OF MELSTONE</v>
      </c>
    </row>
    <row r="159" spans="1:6" ht="15" x14ac:dyDescent="0.25">
      <c r="A159" s="1216" t="s">
        <v>3424</v>
      </c>
      <c r="B159" s="1217" t="s">
        <v>3425</v>
      </c>
      <c r="C159" t="s">
        <v>3156</v>
      </c>
      <c r="D159" s="1218" t="s">
        <v>3426</v>
      </c>
      <c r="F159" t="str">
        <f t="shared" si="2"/>
        <v>TOWN OF MOORE</v>
      </c>
    </row>
    <row r="160" spans="1:6" ht="15" x14ac:dyDescent="0.25">
      <c r="A160" s="1216" t="s">
        <v>3427</v>
      </c>
      <c r="B160" s="1217" t="s">
        <v>3428</v>
      </c>
      <c r="C160" t="s">
        <v>3118</v>
      </c>
      <c r="D160" s="1218" t="s">
        <v>3429</v>
      </c>
      <c r="F160" t="str">
        <f t="shared" si="2"/>
        <v>TOWN OF NASHUA</v>
      </c>
    </row>
    <row r="161" spans="1:6" ht="15" x14ac:dyDescent="0.25">
      <c r="A161" s="1216" t="s">
        <v>3430</v>
      </c>
      <c r="B161" s="1217" t="s">
        <v>3431</v>
      </c>
      <c r="C161" t="s">
        <v>3049</v>
      </c>
      <c r="D161" s="1218" t="s">
        <v>3432</v>
      </c>
      <c r="F161" t="str">
        <f t="shared" si="2"/>
        <v>TOWN OF NEIHART</v>
      </c>
    </row>
    <row r="162" spans="1:6" ht="15" x14ac:dyDescent="0.25">
      <c r="A162" s="1216" t="s">
        <v>3433</v>
      </c>
      <c r="B162" s="1217" t="s">
        <v>3434</v>
      </c>
      <c r="C162" t="s">
        <v>3118</v>
      </c>
      <c r="D162" s="1218" t="s">
        <v>3435</v>
      </c>
      <c r="F162" t="str">
        <f t="shared" si="2"/>
        <v>TOWN OF OPHEIM</v>
      </c>
    </row>
    <row r="163" spans="1:6" ht="15" x14ac:dyDescent="0.25">
      <c r="A163" s="1216" t="s">
        <v>3436</v>
      </c>
      <c r="B163" s="1217" t="s">
        <v>3437</v>
      </c>
      <c r="C163" t="s">
        <v>3180</v>
      </c>
      <c r="D163" s="1218" t="s">
        <v>3438</v>
      </c>
      <c r="F163" t="str">
        <f t="shared" si="2"/>
        <v>TOWN OF OUTLOOK</v>
      </c>
    </row>
    <row r="164" spans="1:6" ht="15" x14ac:dyDescent="0.25">
      <c r="A164" s="1216" t="s">
        <v>3439</v>
      </c>
      <c r="B164" s="1217" t="s">
        <v>3440</v>
      </c>
      <c r="C164" t="s">
        <v>3248</v>
      </c>
      <c r="D164" s="1218" t="s">
        <v>3441</v>
      </c>
      <c r="F164" t="str">
        <f t="shared" si="2"/>
        <v>TOWN OF PHILIPSBURG</v>
      </c>
    </row>
    <row r="165" spans="1:6" ht="15" x14ac:dyDescent="0.25">
      <c r="A165" s="1216" t="s">
        <v>3442</v>
      </c>
      <c r="B165" s="1217" t="s">
        <v>3443</v>
      </c>
      <c r="C165" t="s">
        <v>3129</v>
      </c>
      <c r="D165" s="1218" t="s">
        <v>3444</v>
      </c>
      <c r="F165" t="str">
        <f t="shared" si="2"/>
        <v>TOWN OF PINESDALE</v>
      </c>
    </row>
    <row r="166" spans="1:6" ht="15" x14ac:dyDescent="0.25">
      <c r="A166" s="1216" t="s">
        <v>3445</v>
      </c>
      <c r="B166" s="1217" t="s">
        <v>3446</v>
      </c>
      <c r="C166" t="s">
        <v>3214</v>
      </c>
      <c r="D166" s="1218" t="s">
        <v>3447</v>
      </c>
      <c r="F166" t="str">
        <f t="shared" si="2"/>
        <v>TOWN OF PLAINS</v>
      </c>
    </row>
    <row r="167" spans="1:6" ht="15" x14ac:dyDescent="0.25">
      <c r="A167" s="1216" t="s">
        <v>3448</v>
      </c>
      <c r="B167" s="1217" t="s">
        <v>3449</v>
      </c>
      <c r="C167" t="s">
        <v>3055</v>
      </c>
      <c r="D167" s="1218" t="s">
        <v>3450</v>
      </c>
      <c r="F167" t="str">
        <f t="shared" si="2"/>
        <v>TOWN OF PLEVNA</v>
      </c>
    </row>
    <row r="168" spans="1:6" ht="15" x14ac:dyDescent="0.25">
      <c r="A168" s="1216" t="s">
        <v>3451</v>
      </c>
      <c r="B168" s="1217" t="s">
        <v>3452</v>
      </c>
      <c r="C168" t="s">
        <v>3160</v>
      </c>
      <c r="D168" s="1218" t="s">
        <v>3453</v>
      </c>
      <c r="F168" t="str">
        <f t="shared" si="2"/>
        <v>TOWN OF REXFORD</v>
      </c>
    </row>
    <row r="169" spans="1:6" ht="15" x14ac:dyDescent="0.25">
      <c r="A169" s="1216" t="s">
        <v>3454</v>
      </c>
      <c r="B169" s="1217" t="s">
        <v>3455</v>
      </c>
      <c r="C169" t="s">
        <v>3122</v>
      </c>
      <c r="D169" s="1218" t="s">
        <v>3456</v>
      </c>
      <c r="F169" t="str">
        <f t="shared" si="2"/>
        <v>TOWN OF RICHEY</v>
      </c>
    </row>
    <row r="170" spans="1:6" ht="15" x14ac:dyDescent="0.25">
      <c r="A170" s="1216" t="s">
        <v>3457</v>
      </c>
      <c r="B170" s="1217" t="s">
        <v>3458</v>
      </c>
      <c r="C170" t="s">
        <v>3246</v>
      </c>
      <c r="D170" s="1218" t="s">
        <v>3459</v>
      </c>
      <c r="F170" t="str">
        <f t="shared" si="2"/>
        <v>TOWN OF RYEGATE</v>
      </c>
    </row>
    <row r="171" spans="1:6" ht="15" x14ac:dyDescent="0.25">
      <c r="A171" s="1216" t="s">
        <v>3460</v>
      </c>
      <c r="B171" s="1217" t="s">
        <v>3461</v>
      </c>
      <c r="C171" t="s">
        <v>3168</v>
      </c>
      <c r="D171" s="1218" t="s">
        <v>3462</v>
      </c>
      <c r="F171" t="str">
        <f t="shared" si="2"/>
        <v>TOWN OF SACO</v>
      </c>
    </row>
    <row r="172" spans="1:6" ht="15" x14ac:dyDescent="0.25">
      <c r="A172" s="1216" t="s">
        <v>3463</v>
      </c>
      <c r="B172" s="1217" t="s">
        <v>3464</v>
      </c>
      <c r="C172" t="s">
        <v>3259</v>
      </c>
      <c r="D172" s="1218" t="s">
        <v>3465</v>
      </c>
      <c r="F172" t="str">
        <f t="shared" si="2"/>
        <v>TOWN OF SHERIDAN</v>
      </c>
    </row>
    <row r="173" spans="1:6" ht="15" x14ac:dyDescent="0.25">
      <c r="A173" s="1216" t="s">
        <v>3466</v>
      </c>
      <c r="B173" s="1217" t="s">
        <v>3467</v>
      </c>
      <c r="C173" t="s">
        <v>3184</v>
      </c>
      <c r="D173" s="1218" t="s">
        <v>3468</v>
      </c>
      <c r="F173" t="str">
        <f t="shared" si="2"/>
        <v>TOWN OF ST. IGNATIUS</v>
      </c>
    </row>
    <row r="174" spans="1:6" ht="15" x14ac:dyDescent="0.25">
      <c r="A174" s="1216" t="s">
        <v>3469</v>
      </c>
      <c r="B174" s="1217" t="s">
        <v>3470</v>
      </c>
      <c r="C174" t="s">
        <v>3252</v>
      </c>
      <c r="D174" s="1218" t="s">
        <v>3471</v>
      </c>
      <c r="F174" t="str">
        <f t="shared" si="2"/>
        <v>TOWN OF STANFORD</v>
      </c>
    </row>
    <row r="175" spans="1:6" ht="15" x14ac:dyDescent="0.25">
      <c r="A175" s="1216" t="s">
        <v>3472</v>
      </c>
      <c r="B175" s="1217" t="s">
        <v>3473</v>
      </c>
      <c r="C175" t="s">
        <v>3129</v>
      </c>
      <c r="D175" s="1218" t="s">
        <v>3474</v>
      </c>
      <c r="F175" t="str">
        <f t="shared" si="2"/>
        <v>TOWN OF STEVENSVILLE</v>
      </c>
    </row>
    <row r="176" spans="1:6" ht="15" x14ac:dyDescent="0.25">
      <c r="A176" s="1216" t="s">
        <v>3475</v>
      </c>
      <c r="B176" s="1217" t="s">
        <v>3476</v>
      </c>
      <c r="C176" t="s">
        <v>3206</v>
      </c>
      <c r="D176" s="1218" t="s">
        <v>3477</v>
      </c>
      <c r="F176" t="str">
        <f t="shared" si="2"/>
        <v>TOWN OF SUNBURST</v>
      </c>
    </row>
    <row r="177" spans="1:6" ht="15" x14ac:dyDescent="0.25">
      <c r="A177" s="1216" t="s">
        <v>3478</v>
      </c>
      <c r="B177" s="1217" t="s">
        <v>3479</v>
      </c>
      <c r="C177" t="s">
        <v>3264</v>
      </c>
      <c r="D177" s="1218" t="s">
        <v>3480</v>
      </c>
      <c r="F177" t="str">
        <f t="shared" si="2"/>
        <v>TOWN OF SUPERIOR</v>
      </c>
    </row>
    <row r="178" spans="1:6" ht="15" x14ac:dyDescent="0.25">
      <c r="A178" s="1216" t="s">
        <v>3481</v>
      </c>
      <c r="B178" s="1217" t="s">
        <v>3482</v>
      </c>
      <c r="C178" t="s">
        <v>3276</v>
      </c>
      <c r="D178" s="1218" t="s">
        <v>3483</v>
      </c>
      <c r="F178" t="str">
        <f t="shared" si="2"/>
        <v>TOWN OF TERRY</v>
      </c>
    </row>
    <row r="179" spans="1:6" ht="15" x14ac:dyDescent="0.25">
      <c r="A179" s="1216" t="s">
        <v>3484</v>
      </c>
      <c r="B179" s="1217" t="s">
        <v>3485</v>
      </c>
      <c r="C179" t="s">
        <v>3259</v>
      </c>
      <c r="D179" s="1218" t="s">
        <v>3486</v>
      </c>
      <c r="F179" t="str">
        <f t="shared" si="2"/>
        <v>TOWN OF TWIN BRIDGES</v>
      </c>
    </row>
    <row r="180" spans="1:6" ht="15" x14ac:dyDescent="0.25">
      <c r="A180" s="1216" t="s">
        <v>3487</v>
      </c>
      <c r="B180" s="1217" t="s">
        <v>3488</v>
      </c>
      <c r="C180" t="s">
        <v>3093</v>
      </c>
      <c r="D180" s="1218" t="s">
        <v>3489</v>
      </c>
      <c r="F180" t="str">
        <f t="shared" si="2"/>
        <v>TOWN OF VALIER</v>
      </c>
    </row>
    <row r="181" spans="1:6" ht="15" x14ac:dyDescent="0.25">
      <c r="A181" s="1216" t="s">
        <v>3490</v>
      </c>
      <c r="B181" s="1217" t="s">
        <v>3491</v>
      </c>
      <c r="C181" t="s">
        <v>3259</v>
      </c>
      <c r="D181" s="1218" t="s">
        <v>3492</v>
      </c>
      <c r="F181" t="str">
        <f t="shared" si="2"/>
        <v>TOWN OF VIRGINIA CITY</v>
      </c>
    </row>
    <row r="182" spans="1:6" ht="15" x14ac:dyDescent="0.25">
      <c r="A182" s="1216" t="s">
        <v>3493</v>
      </c>
      <c r="B182" s="1217" t="s">
        <v>3494</v>
      </c>
      <c r="C182" t="s">
        <v>3052</v>
      </c>
      <c r="D182" s="1218" t="s">
        <v>3495</v>
      </c>
      <c r="F182" t="str">
        <f t="shared" si="2"/>
        <v>TOWN OF WALKERVILLE</v>
      </c>
    </row>
    <row r="183" spans="1:6" ht="15" x14ac:dyDescent="0.25">
      <c r="A183" s="1216" t="s">
        <v>3496</v>
      </c>
      <c r="B183" s="1217" t="s">
        <v>3497</v>
      </c>
      <c r="C183" t="s">
        <v>3059</v>
      </c>
      <c r="D183" s="1218" t="s">
        <v>3498</v>
      </c>
      <c r="F183" t="str">
        <f t="shared" si="2"/>
        <v>TOWN OF WEST YELLOWSTONE</v>
      </c>
    </row>
    <row r="184" spans="1:6" ht="15" x14ac:dyDescent="0.25">
      <c r="A184" s="1216" t="s">
        <v>3499</v>
      </c>
      <c r="B184" s="1217" t="s">
        <v>3500</v>
      </c>
      <c r="C184" t="s">
        <v>3180</v>
      </c>
      <c r="D184" s="1218" t="s">
        <v>3501</v>
      </c>
      <c r="F184" t="str">
        <f t="shared" si="2"/>
        <v>TOWN OF WESTBY</v>
      </c>
    </row>
    <row r="185" spans="1:6" ht="15" x14ac:dyDescent="0.25">
      <c r="A185" s="1216" t="s">
        <v>3502</v>
      </c>
      <c r="B185" s="1217" t="s">
        <v>3503</v>
      </c>
      <c r="C185" t="s">
        <v>3071</v>
      </c>
      <c r="D185" s="1218" t="s">
        <v>3504</v>
      </c>
      <c r="F185" t="str">
        <f t="shared" si="2"/>
        <v>TOWN OF WHITEHALL</v>
      </c>
    </row>
    <row r="186" spans="1:6" ht="15" x14ac:dyDescent="0.25">
      <c r="A186" s="1216" t="s">
        <v>3505</v>
      </c>
      <c r="B186" s="1217" t="s">
        <v>3506</v>
      </c>
      <c r="C186" t="s">
        <v>3507</v>
      </c>
      <c r="D186" s="1218" t="s">
        <v>3508</v>
      </c>
      <c r="F186" t="str">
        <f t="shared" si="2"/>
        <v>TOWN OF WIBAUX</v>
      </c>
    </row>
    <row r="187" spans="1:6" ht="15" x14ac:dyDescent="0.25">
      <c r="A187" s="1216" t="s">
        <v>3509</v>
      </c>
      <c r="B187" s="1217" t="s">
        <v>3510</v>
      </c>
      <c r="C187" t="s">
        <v>3156</v>
      </c>
      <c r="D187" s="1218" t="s">
        <v>3511</v>
      </c>
      <c r="F187" t="str">
        <f t="shared" si="2"/>
        <v>TOWN OF WINIFRED</v>
      </c>
    </row>
    <row r="188" spans="1:6" ht="15" x14ac:dyDescent="0.25">
      <c r="A188" s="1216" t="s">
        <v>3512</v>
      </c>
      <c r="B188" s="1217" t="s">
        <v>3513</v>
      </c>
      <c r="C188" t="s">
        <v>3269</v>
      </c>
      <c r="D188" s="1218" t="s">
        <v>3514</v>
      </c>
      <c r="F188" t="str">
        <f t="shared" si="2"/>
        <v>TOWN OF WINNETT</v>
      </c>
    </row>
    <row r="189" spans="1:6" ht="15" x14ac:dyDescent="0.25">
      <c r="A189" s="1216" t="s">
        <v>3515</v>
      </c>
      <c r="B189" s="1217" t="s">
        <v>3389</v>
      </c>
      <c r="C189" s="1217" t="s">
        <v>3389</v>
      </c>
      <c r="F189" t="str">
        <f t="shared" si="2"/>
        <v>TREASURE COUNTY</v>
      </c>
    </row>
    <row r="190" spans="1:6" ht="15" x14ac:dyDescent="0.25">
      <c r="A190" s="1216" t="s">
        <v>3516</v>
      </c>
      <c r="B190" s="1217" t="s">
        <v>3118</v>
      </c>
      <c r="C190" s="1217" t="s">
        <v>3118</v>
      </c>
      <c r="F190" t="str">
        <f t="shared" si="2"/>
        <v>VALLEY COUNTY</v>
      </c>
    </row>
    <row r="191" spans="1:6" ht="15" x14ac:dyDescent="0.25">
      <c r="A191" s="1216" t="s">
        <v>3517</v>
      </c>
      <c r="B191" s="1217" t="s">
        <v>3139</v>
      </c>
      <c r="C191" s="1217" t="s">
        <v>3139</v>
      </c>
      <c r="F191" t="str">
        <f t="shared" si="2"/>
        <v>WHEATLAND COUNTY</v>
      </c>
    </row>
    <row r="192" spans="1:6" ht="15" x14ac:dyDescent="0.25">
      <c r="A192" s="1216" t="s">
        <v>3518</v>
      </c>
      <c r="B192" s="1217" t="s">
        <v>3507</v>
      </c>
      <c r="C192" s="1217" t="s">
        <v>3507</v>
      </c>
      <c r="F192" t="str">
        <f t="shared" si="2"/>
        <v>WIBAUX COUNTY</v>
      </c>
    </row>
    <row r="193" spans="1:6" ht="15" x14ac:dyDescent="0.25">
      <c r="A193" s="1216" t="s">
        <v>3519</v>
      </c>
      <c r="B193" s="1217" t="s">
        <v>3067</v>
      </c>
      <c r="C193" s="1217" t="s">
        <v>3067</v>
      </c>
      <c r="F193" t="str">
        <f t="shared" si="2"/>
        <v>YELLOWSTONE COUNTY</v>
      </c>
    </row>
  </sheetData>
  <sheetProtection algorithmName="SHA-512" hashValue="fZ0RvomN33n+ktsB4YqkRA9fkkGHH4NtT/+xPmID9BSyJZdhx3I2rVfJT1b3wDiQAxutZo9rpE4L6RoVDWvh1A==" saltValue="l2MdvfF5INqqaf7OiLJC2A==" spinCount="100000" sheet="1" objects="1" scenarios="1"/>
  <autoFilter ref="A11:D193" xr:uid="{2E2AA8B7-5CD1-474E-8BDD-A72004893107}">
    <sortState xmlns:xlrd2="http://schemas.microsoft.com/office/spreadsheetml/2017/richdata2" ref="A12:D193">
      <sortCondition ref="A11:A193"/>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B56" sqref="B56"/>
    </sheetView>
  </sheetViews>
  <sheetFormatPr defaultRowHeight="12.75" x14ac:dyDescent="0.2"/>
  <cols>
    <col min="1" max="1" width="30.7109375" customWidth="1"/>
    <col min="2" max="2" width="60.7109375" customWidth="1"/>
    <col min="3" max="3" width="20.7109375" customWidth="1"/>
  </cols>
  <sheetData>
    <row r="1" spans="1:15" ht="18" x14ac:dyDescent="0.2">
      <c r="A1" s="1339">
        <f>+'TABLE OF CONTENTS'!A1</f>
        <v>0</v>
      </c>
      <c r="B1" s="1340"/>
      <c r="C1" s="1341"/>
      <c r="D1" s="2"/>
      <c r="E1" s="2"/>
      <c r="F1" s="2"/>
      <c r="G1" s="2"/>
      <c r="H1" s="2"/>
      <c r="I1" s="2"/>
      <c r="J1" s="2"/>
      <c r="K1" s="2"/>
      <c r="L1" s="2"/>
      <c r="M1" s="2"/>
      <c r="N1" s="2"/>
      <c r="O1" s="2"/>
    </row>
    <row r="2" spans="1:15" ht="18.75" thickBot="1" x14ac:dyDescent="0.25">
      <c r="A2" s="1342" t="s">
        <v>791</v>
      </c>
      <c r="B2" s="1343"/>
      <c r="C2" s="1344"/>
      <c r="D2" s="2"/>
      <c r="E2" s="2"/>
      <c r="F2" s="2"/>
      <c r="G2" s="2"/>
      <c r="H2" s="2"/>
      <c r="I2" s="2"/>
      <c r="J2" s="2"/>
      <c r="K2" s="2"/>
      <c r="L2" s="2"/>
      <c r="M2" s="2"/>
      <c r="N2" s="2"/>
      <c r="O2" s="2"/>
    </row>
    <row r="3" spans="1:15" x14ac:dyDescent="0.2">
      <c r="A3" s="570"/>
      <c r="B3" s="570"/>
      <c r="C3" s="570"/>
    </row>
    <row r="4" spans="1:15" x14ac:dyDescent="0.2">
      <c r="A4" s="571" t="s">
        <v>792</v>
      </c>
      <c r="B4" s="301" t="s">
        <v>797</v>
      </c>
      <c r="C4" s="571" t="s">
        <v>801</v>
      </c>
    </row>
    <row r="5" spans="1:15" ht="13.5" thickBot="1" x14ac:dyDescent="0.25">
      <c r="A5" s="572"/>
      <c r="B5" s="581"/>
      <c r="C5" s="571" t="s">
        <v>802</v>
      </c>
    </row>
    <row r="6" spans="1:15" x14ac:dyDescent="0.2">
      <c r="A6" s="564" t="s">
        <v>793</v>
      </c>
      <c r="B6" s="565"/>
      <c r="C6" s="564"/>
    </row>
    <row r="7" spans="1:15" x14ac:dyDescent="0.2">
      <c r="A7" s="566" t="s">
        <v>794</v>
      </c>
      <c r="B7" s="313"/>
      <c r="C7" s="566"/>
    </row>
    <row r="8" spans="1:15" x14ac:dyDescent="0.2">
      <c r="A8" s="566" t="s">
        <v>794</v>
      </c>
      <c r="B8" s="313"/>
      <c r="C8" s="566"/>
    </row>
    <row r="9" spans="1:15" x14ac:dyDescent="0.2">
      <c r="A9" s="566" t="s">
        <v>591</v>
      </c>
      <c r="B9" s="305"/>
      <c r="C9" s="567"/>
    </row>
    <row r="10" spans="1:15" x14ac:dyDescent="0.2">
      <c r="A10" s="566" t="s">
        <v>593</v>
      </c>
      <c r="B10" s="305"/>
      <c r="C10" s="567"/>
    </row>
    <row r="11" spans="1:15" x14ac:dyDescent="0.2">
      <c r="A11" s="566" t="s">
        <v>592</v>
      </c>
      <c r="B11" s="313"/>
      <c r="C11" s="566"/>
    </row>
    <row r="12" spans="1:15" x14ac:dyDescent="0.2">
      <c r="A12" s="566" t="s">
        <v>786</v>
      </c>
      <c r="B12" s="313"/>
      <c r="C12" s="566"/>
    </row>
    <row r="13" spans="1:15" x14ac:dyDescent="0.2">
      <c r="A13" s="857" t="s">
        <v>785</v>
      </c>
      <c r="B13" s="313"/>
      <c r="C13" s="566"/>
    </row>
    <row r="14" spans="1:15" x14ac:dyDescent="0.2">
      <c r="A14" s="566" t="s">
        <v>364</v>
      </c>
      <c r="B14" s="313"/>
      <c r="C14" s="566"/>
    </row>
    <row r="15" spans="1:15" x14ac:dyDescent="0.2">
      <c r="A15" s="566" t="s">
        <v>594</v>
      </c>
      <c r="B15" s="313"/>
      <c r="C15" s="566"/>
    </row>
    <row r="16" spans="1:15" x14ac:dyDescent="0.2">
      <c r="A16" s="566" t="s">
        <v>795</v>
      </c>
      <c r="B16" s="313"/>
      <c r="C16" s="566"/>
    </row>
    <row r="17" spans="1:3" x14ac:dyDescent="0.2">
      <c r="A17" s="566" t="s">
        <v>795</v>
      </c>
      <c r="B17" s="313"/>
      <c r="C17" s="566"/>
    </row>
    <row r="18" spans="1:3" x14ac:dyDescent="0.2">
      <c r="A18" s="566" t="s">
        <v>362</v>
      </c>
      <c r="B18" s="313"/>
      <c r="C18" s="566"/>
    </row>
    <row r="19" spans="1:3" x14ac:dyDescent="0.2">
      <c r="A19" s="566" t="s">
        <v>784</v>
      </c>
      <c r="B19" s="313"/>
      <c r="C19" s="566"/>
    </row>
    <row r="20" spans="1:3" x14ac:dyDescent="0.2">
      <c r="A20" s="566"/>
      <c r="B20" s="313"/>
      <c r="C20" s="566"/>
    </row>
    <row r="21" spans="1:3" x14ac:dyDescent="0.2">
      <c r="A21" s="566"/>
      <c r="B21" s="313"/>
      <c r="C21" s="566"/>
    </row>
    <row r="22" spans="1:3" ht="13.5" thickBot="1" x14ac:dyDescent="0.25">
      <c r="A22" s="568"/>
      <c r="B22" s="569"/>
      <c r="C22" s="568"/>
    </row>
    <row r="23" spans="1:3" x14ac:dyDescent="0.2">
      <c r="A23" s="570"/>
      <c r="B23" s="570"/>
      <c r="C23" s="570"/>
    </row>
    <row r="24" spans="1:3" x14ac:dyDescent="0.2">
      <c r="A24" s="571" t="s">
        <v>792</v>
      </c>
      <c r="B24" s="301" t="s">
        <v>796</v>
      </c>
      <c r="C24" s="571" t="s">
        <v>801</v>
      </c>
    </row>
    <row r="25" spans="1:3" ht="13.5" thickBot="1" x14ac:dyDescent="0.25">
      <c r="A25" s="572"/>
      <c r="B25" s="572"/>
      <c r="C25" s="571" t="s">
        <v>802</v>
      </c>
    </row>
    <row r="26" spans="1:3" x14ac:dyDescent="0.2">
      <c r="A26" s="573" t="s">
        <v>787</v>
      </c>
      <c r="B26" s="564"/>
      <c r="C26" s="574"/>
    </row>
    <row r="27" spans="1:3" x14ac:dyDescent="0.2">
      <c r="A27" s="317" t="s">
        <v>798</v>
      </c>
      <c r="B27" s="567"/>
      <c r="C27" s="318"/>
    </row>
    <row r="28" spans="1:3" x14ac:dyDescent="0.2">
      <c r="A28" s="317" t="s">
        <v>798</v>
      </c>
      <c r="B28" s="567"/>
      <c r="C28" s="318"/>
    </row>
    <row r="29" spans="1:3" x14ac:dyDescent="0.2">
      <c r="A29" s="317" t="s">
        <v>798</v>
      </c>
      <c r="B29" s="567"/>
      <c r="C29" s="318"/>
    </row>
    <row r="30" spans="1:3" x14ac:dyDescent="0.2">
      <c r="A30" s="317" t="s">
        <v>798</v>
      </c>
      <c r="B30" s="567"/>
      <c r="C30" s="318"/>
    </row>
    <row r="31" spans="1:3" x14ac:dyDescent="0.2">
      <c r="A31" s="317" t="s">
        <v>798</v>
      </c>
      <c r="B31" s="567"/>
      <c r="C31" s="318"/>
    </row>
    <row r="32" spans="1:3" x14ac:dyDescent="0.2">
      <c r="A32" s="317" t="s">
        <v>798</v>
      </c>
      <c r="B32" s="567"/>
      <c r="C32" s="318"/>
    </row>
    <row r="33" spans="1:3" x14ac:dyDescent="0.2">
      <c r="A33" s="317" t="s">
        <v>798</v>
      </c>
      <c r="B33" s="567"/>
      <c r="C33" s="318"/>
    </row>
    <row r="34" spans="1:3" x14ac:dyDescent="0.2">
      <c r="A34" s="317" t="s">
        <v>798</v>
      </c>
      <c r="B34" s="567"/>
      <c r="C34" s="318"/>
    </row>
    <row r="35" spans="1:3" x14ac:dyDescent="0.2">
      <c r="A35" s="317" t="s">
        <v>788</v>
      </c>
      <c r="B35" s="567"/>
      <c r="C35" s="318"/>
    </row>
    <row r="36" spans="1:3" x14ac:dyDescent="0.2">
      <c r="A36" s="317" t="s">
        <v>591</v>
      </c>
      <c r="B36" s="567"/>
      <c r="C36" s="318"/>
    </row>
    <row r="37" spans="1:3" x14ac:dyDescent="0.2">
      <c r="A37" s="317" t="s">
        <v>789</v>
      </c>
      <c r="B37" s="567"/>
      <c r="C37" s="318"/>
    </row>
    <row r="38" spans="1:3" x14ac:dyDescent="0.2">
      <c r="A38" s="317" t="s">
        <v>790</v>
      </c>
      <c r="B38" s="567"/>
      <c r="C38" s="318"/>
    </row>
    <row r="39" spans="1:3" x14ac:dyDescent="0.2">
      <c r="A39" s="317" t="s">
        <v>799</v>
      </c>
      <c r="B39" s="567"/>
      <c r="C39" s="318"/>
    </row>
    <row r="40" spans="1:3" x14ac:dyDescent="0.2">
      <c r="A40" s="317" t="s">
        <v>800</v>
      </c>
      <c r="B40" s="567"/>
      <c r="C40" s="318"/>
    </row>
    <row r="41" spans="1:3" x14ac:dyDescent="0.2">
      <c r="A41" s="317" t="s">
        <v>549</v>
      </c>
      <c r="B41" s="567"/>
      <c r="C41" s="318"/>
    </row>
    <row r="42" spans="1:3" x14ac:dyDescent="0.2">
      <c r="A42" s="317" t="s">
        <v>786</v>
      </c>
      <c r="B42" s="567"/>
      <c r="C42" s="318"/>
    </row>
    <row r="43" spans="1:3" x14ac:dyDescent="0.2">
      <c r="A43" s="575" t="s">
        <v>550</v>
      </c>
      <c r="B43" s="566"/>
      <c r="C43" s="576"/>
    </row>
    <row r="44" spans="1:3" x14ac:dyDescent="0.2">
      <c r="A44" s="575"/>
      <c r="B44" s="566"/>
      <c r="C44" s="576"/>
    </row>
    <row r="45" spans="1:3" ht="13.5" thickBot="1" x14ac:dyDescent="0.25">
      <c r="A45" s="577"/>
      <c r="B45" s="568"/>
      <c r="C45" s="578"/>
    </row>
    <row r="46" spans="1:3" ht="14.25" x14ac:dyDescent="0.2">
      <c r="A46" s="1345" t="s">
        <v>2270</v>
      </c>
      <c r="B46" s="1346"/>
      <c r="C46" s="1347"/>
    </row>
    <row r="47" spans="1:3" ht="14.25" x14ac:dyDescent="0.2">
      <c r="A47" s="1336">
        <f>A1</f>
        <v>0</v>
      </c>
      <c r="B47" s="1337"/>
      <c r="C47" s="1338"/>
    </row>
    <row r="48" spans="1:3" ht="14.25" x14ac:dyDescent="0.2">
      <c r="A48" s="1336" t="s">
        <v>1200</v>
      </c>
      <c r="B48" s="1337"/>
      <c r="C48" s="1338"/>
    </row>
    <row r="49" spans="1:3" ht="14.25" x14ac:dyDescent="0.2">
      <c r="A49" s="1336" t="str">
        <f>'COVER PAGE'!A30</f>
        <v>FISCAL YEAR ENDING JUNE 30, 2024</v>
      </c>
      <c r="B49" s="1337"/>
      <c r="C49" s="1338"/>
    </row>
    <row r="50" spans="1:3" x14ac:dyDescent="0.2">
      <c r="A50" s="44"/>
      <c r="B50" s="32"/>
      <c r="C50" s="19"/>
    </row>
    <row r="51" spans="1:3" x14ac:dyDescent="0.2">
      <c r="A51" s="44"/>
      <c r="C51" s="19"/>
    </row>
    <row r="52" spans="1:3" x14ac:dyDescent="0.2">
      <c r="A52" s="44"/>
      <c r="B52" s="301" t="s">
        <v>2227</v>
      </c>
      <c r="C52" s="19"/>
    </row>
    <row r="53" spans="1:3" x14ac:dyDescent="0.2">
      <c r="A53" s="44"/>
      <c r="C53" s="19"/>
    </row>
    <row r="54" spans="1:3" x14ac:dyDescent="0.2">
      <c r="A54" s="44"/>
      <c r="B54" s="301"/>
      <c r="C54" s="19"/>
    </row>
    <row r="55" spans="1:3" ht="13.5" thickBot="1" x14ac:dyDescent="0.25">
      <c r="A55" s="44"/>
      <c r="B55" s="828"/>
      <c r="C55" s="19"/>
    </row>
    <row r="56" spans="1:3" x14ac:dyDescent="0.2">
      <c r="A56" s="44"/>
      <c r="B56" s="301" t="s">
        <v>2883</v>
      </c>
      <c r="C56" s="19"/>
    </row>
    <row r="57" spans="1:3" x14ac:dyDescent="0.2">
      <c r="A57" s="315"/>
      <c r="B57" s="237"/>
      <c r="C57" s="316"/>
    </row>
    <row r="58" spans="1:3" x14ac:dyDescent="0.2">
      <c r="A58" s="315"/>
      <c r="B58" s="301"/>
      <c r="C58" s="316"/>
    </row>
    <row r="59" spans="1:3" ht="13.5" thickBot="1" x14ac:dyDescent="0.25">
      <c r="A59" s="315"/>
      <c r="B59" s="828"/>
      <c r="C59" s="316"/>
    </row>
    <row r="60" spans="1:3" x14ac:dyDescent="0.2">
      <c r="A60" s="315"/>
      <c r="B60" s="301" t="s">
        <v>378</v>
      </c>
      <c r="C60" s="316"/>
    </row>
    <row r="61" spans="1:3" ht="15.75" x14ac:dyDescent="0.25">
      <c r="A61" s="562"/>
      <c r="B61" s="301"/>
      <c r="C61" s="563"/>
    </row>
    <row r="62" spans="1:3" x14ac:dyDescent="0.2">
      <c r="A62" s="315"/>
      <c r="B62" s="302" t="s">
        <v>2271</v>
      </c>
      <c r="C62" s="316"/>
    </row>
    <row r="63" spans="1:3" x14ac:dyDescent="0.2">
      <c r="A63" s="830" t="s">
        <v>2225</v>
      </c>
      <c r="B63" s="831"/>
      <c r="C63" s="316"/>
    </row>
    <row r="64" spans="1:3" x14ac:dyDescent="0.2">
      <c r="A64" s="833" t="s">
        <v>2226</v>
      </c>
      <c r="B64" s="832"/>
      <c r="C64" s="316"/>
    </row>
    <row r="65" spans="1:3" ht="13.5" thickBot="1" x14ac:dyDescent="0.25">
      <c r="A65" s="29"/>
      <c r="B65" s="1"/>
      <c r="C65" s="18"/>
    </row>
    <row r="66" spans="1:3" ht="15.75" x14ac:dyDescent="0.25">
      <c r="A66" s="108" t="s">
        <v>551</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8"/>
  <sheetViews>
    <sheetView workbookViewId="0">
      <selection activeCell="A3" sqref="A3"/>
    </sheetView>
  </sheetViews>
  <sheetFormatPr defaultRowHeight="12.75" x14ac:dyDescent="0.2"/>
  <cols>
    <col min="1" max="1" width="14.140625" customWidth="1"/>
  </cols>
  <sheetData>
    <row r="1" spans="1:15" ht="18" x14ac:dyDescent="0.25">
      <c r="A1" s="606" t="s">
        <v>2247</v>
      </c>
      <c r="B1" s="24"/>
      <c r="C1" s="24"/>
      <c r="D1" s="24"/>
      <c r="E1" s="24"/>
      <c r="F1" s="24"/>
      <c r="G1" s="24"/>
      <c r="H1" s="24"/>
      <c r="I1" s="24"/>
      <c r="J1" s="24"/>
      <c r="K1" s="24"/>
      <c r="L1" s="24"/>
      <c r="M1" s="24"/>
      <c r="N1" s="24"/>
      <c r="O1" s="24"/>
    </row>
    <row r="2" spans="1:15" x14ac:dyDescent="0.2">
      <c r="A2" s="764" t="s">
        <v>3523</v>
      </c>
      <c r="B2" s="640"/>
      <c r="C2" s="640"/>
      <c r="D2" s="640"/>
      <c r="E2" s="640"/>
      <c r="F2" s="640"/>
      <c r="G2" s="640"/>
      <c r="H2" s="640"/>
      <c r="I2" s="640"/>
      <c r="J2" s="640"/>
      <c r="K2" s="640"/>
      <c r="L2" s="640"/>
      <c r="M2" s="640"/>
      <c r="N2" s="640"/>
      <c r="O2" s="640"/>
    </row>
    <row r="3" spans="1:15" ht="18" x14ac:dyDescent="0.25">
      <c r="A3" s="546"/>
      <c r="B3" s="40" t="s">
        <v>3522</v>
      </c>
      <c r="L3" s="40" t="s">
        <v>3521</v>
      </c>
    </row>
    <row r="4" spans="1:15" ht="18" x14ac:dyDescent="0.25">
      <c r="A4" s="546"/>
      <c r="B4" s="40"/>
      <c r="L4" s="40"/>
    </row>
    <row r="5" spans="1:15" ht="18" x14ac:dyDescent="0.25">
      <c r="A5" s="546"/>
    </row>
    <row r="6" spans="1:15" ht="11.25" customHeight="1" x14ac:dyDescent="0.2">
      <c r="A6" s="764" t="s">
        <v>2989</v>
      </c>
      <c r="B6" s="640"/>
      <c r="C6" s="640"/>
      <c r="D6" s="640"/>
      <c r="E6" s="640"/>
      <c r="F6" s="640"/>
      <c r="G6" s="640"/>
      <c r="H6" s="640"/>
      <c r="I6" s="640"/>
      <c r="J6" s="640"/>
      <c r="K6" s="640"/>
      <c r="L6" s="640"/>
      <c r="M6" s="640"/>
      <c r="N6" s="640"/>
      <c r="O6" s="640"/>
    </row>
    <row r="7" spans="1:15" ht="15" customHeight="1" x14ac:dyDescent="0.25">
      <c r="A7" s="546"/>
      <c r="B7" s="40" t="s">
        <v>3025</v>
      </c>
      <c r="L7" s="40" t="s">
        <v>3027</v>
      </c>
    </row>
    <row r="8" spans="1:15" ht="12.75" customHeight="1" x14ac:dyDescent="0.25">
      <c r="A8" s="546"/>
      <c r="B8" s="40" t="s">
        <v>3026</v>
      </c>
      <c r="L8" s="40" t="s">
        <v>3027</v>
      </c>
    </row>
    <row r="9" spans="1:15" ht="18" x14ac:dyDescent="0.25">
      <c r="A9" s="546"/>
    </row>
    <row r="10" spans="1:15" ht="18" x14ac:dyDescent="0.25">
      <c r="A10" s="546"/>
    </row>
    <row r="11" spans="1:15" ht="11.25" customHeight="1" x14ac:dyDescent="0.2">
      <c r="A11" s="764" t="s">
        <v>2896</v>
      </c>
      <c r="B11" s="640"/>
      <c r="C11" s="640"/>
      <c r="D11" s="640"/>
      <c r="E11" s="640"/>
      <c r="F11" s="640"/>
      <c r="G11" s="640"/>
      <c r="H11" s="640"/>
      <c r="I11" s="640"/>
      <c r="J11" s="640"/>
      <c r="K11" s="640"/>
      <c r="L11" s="640"/>
      <c r="M11" s="640"/>
      <c r="N11" s="640"/>
      <c r="O11" s="640"/>
    </row>
    <row r="12" spans="1:15" ht="11.25" customHeight="1" x14ac:dyDescent="0.2">
      <c r="A12" s="17" t="s">
        <v>2984</v>
      </c>
      <c r="B12" t="s">
        <v>2985</v>
      </c>
    </row>
    <row r="13" spans="1:15" ht="11.25" customHeight="1" x14ac:dyDescent="0.2">
      <c r="A13" s="17"/>
      <c r="B13" t="s">
        <v>2988</v>
      </c>
    </row>
    <row r="14" spans="1:15" ht="11.25" customHeight="1" x14ac:dyDescent="0.2">
      <c r="A14" s="17"/>
      <c r="B14" t="s">
        <v>2986</v>
      </c>
    </row>
    <row r="15" spans="1:15" ht="11.25" customHeight="1" x14ac:dyDescent="0.2">
      <c r="A15" s="17"/>
    </row>
    <row r="16" spans="1:15" ht="11.25" customHeight="1" x14ac:dyDescent="0.2">
      <c r="A16" s="17" t="s">
        <v>2951</v>
      </c>
      <c r="B16" t="s">
        <v>2956</v>
      </c>
    </row>
    <row r="17" spans="1:15" ht="11.25" customHeight="1" x14ac:dyDescent="0.2">
      <c r="A17" s="17"/>
      <c r="B17" t="s">
        <v>2953</v>
      </c>
    </row>
    <row r="18" spans="1:15" ht="11.25" customHeight="1" x14ac:dyDescent="0.2">
      <c r="A18" s="17"/>
      <c r="B18" t="s">
        <v>2954</v>
      </c>
    </row>
    <row r="19" spans="1:15" ht="11.25" customHeight="1" x14ac:dyDescent="0.2">
      <c r="A19" s="17"/>
      <c r="B19" t="s">
        <v>2955</v>
      </c>
    </row>
    <row r="20" spans="1:15" ht="11.25" customHeight="1" x14ac:dyDescent="0.2">
      <c r="A20" s="17"/>
      <c r="B20" t="s">
        <v>2957</v>
      </c>
    </row>
    <row r="21" spans="1:15" ht="11.25" customHeight="1" x14ac:dyDescent="0.25">
      <c r="A21" s="546"/>
    </row>
    <row r="22" spans="1:15" ht="11.25" customHeight="1" x14ac:dyDescent="0.25">
      <c r="A22" s="546"/>
    </row>
    <row r="23" spans="1:15" ht="11.25" customHeight="1" x14ac:dyDescent="0.2">
      <c r="A23" s="764" t="s">
        <v>2705</v>
      </c>
      <c r="B23" s="640"/>
      <c r="C23" s="640"/>
      <c r="D23" s="640"/>
      <c r="E23" s="640"/>
      <c r="F23" s="640"/>
      <c r="G23" s="640"/>
      <c r="H23" s="640"/>
      <c r="I23" s="640"/>
      <c r="J23" s="640"/>
      <c r="K23" s="640"/>
      <c r="L23" s="640"/>
      <c r="M23" s="640"/>
      <c r="N23" s="640"/>
      <c r="O23" s="640"/>
    </row>
    <row r="24" spans="1:15" ht="12" customHeight="1" x14ac:dyDescent="0.2">
      <c r="A24" s="17" t="s">
        <v>2890</v>
      </c>
      <c r="B24" t="s">
        <v>2891</v>
      </c>
    </row>
    <row r="25" spans="1:15" ht="12" customHeight="1" x14ac:dyDescent="0.2">
      <c r="A25" s="17"/>
      <c r="B25" t="s">
        <v>2892</v>
      </c>
    </row>
    <row r="26" spans="1:15" ht="12" customHeight="1" x14ac:dyDescent="0.2">
      <c r="A26" s="17"/>
      <c r="B26" t="s">
        <v>2893</v>
      </c>
    </row>
    <row r="27" spans="1:15" ht="12" customHeight="1" x14ac:dyDescent="0.2">
      <c r="A27" s="17"/>
      <c r="B27" t="s">
        <v>2894</v>
      </c>
    </row>
    <row r="28" spans="1:15" ht="12" customHeight="1" x14ac:dyDescent="0.2">
      <c r="A28" s="17"/>
      <c r="B28" t="s">
        <v>2895</v>
      </c>
    </row>
    <row r="29" spans="1:15" ht="12" customHeight="1" x14ac:dyDescent="0.2">
      <c r="A29" s="17"/>
    </row>
    <row r="30" spans="1:15" ht="12" customHeight="1" x14ac:dyDescent="0.2">
      <c r="A30" s="17" t="s">
        <v>2706</v>
      </c>
      <c r="B30" s="40" t="s">
        <v>2707</v>
      </c>
    </row>
    <row r="31" spans="1:15" ht="26.25" customHeight="1" x14ac:dyDescent="0.25">
      <c r="A31" s="546"/>
      <c r="B31" s="1376" t="s">
        <v>2754</v>
      </c>
      <c r="C31" s="1376"/>
      <c r="D31" s="1376"/>
      <c r="E31" s="1376"/>
      <c r="F31" s="1376"/>
      <c r="G31" s="1376"/>
      <c r="H31" s="1376"/>
      <c r="I31" s="1376"/>
      <c r="J31" s="1376"/>
      <c r="K31" s="1376"/>
      <c r="L31" s="1376"/>
      <c r="M31" s="1376"/>
      <c r="N31" s="1376"/>
      <c r="O31" s="1376"/>
    </row>
    <row r="32" spans="1:15" ht="12" customHeight="1" x14ac:dyDescent="0.25">
      <c r="A32" s="546"/>
      <c r="B32" s="40" t="s">
        <v>2755</v>
      </c>
    </row>
    <row r="33" spans="1:15" ht="12" customHeight="1" x14ac:dyDescent="0.25">
      <c r="A33" s="546"/>
      <c r="B33" s="40" t="s">
        <v>2756</v>
      </c>
    </row>
    <row r="34" spans="1:15" ht="12" customHeight="1" x14ac:dyDescent="0.25">
      <c r="A34" s="546"/>
      <c r="B34" s="40" t="s">
        <v>2887</v>
      </c>
    </row>
    <row r="35" spans="1:15" ht="12" customHeight="1" x14ac:dyDescent="0.25">
      <c r="A35" s="546"/>
      <c r="B35" s="40" t="s">
        <v>2888</v>
      </c>
    </row>
    <row r="36" spans="1:15" ht="12" customHeight="1" x14ac:dyDescent="0.25">
      <c r="A36" s="546"/>
    </row>
    <row r="37" spans="1:15" ht="12" customHeight="1" x14ac:dyDescent="0.25">
      <c r="A37" s="546"/>
    </row>
    <row r="38" spans="1:15" ht="12" customHeight="1" x14ac:dyDescent="0.25">
      <c r="A38" s="546"/>
      <c r="B38" s="40" t="s">
        <v>2872</v>
      </c>
    </row>
    <row r="39" spans="1:15" ht="12" customHeight="1" x14ac:dyDescent="0.25">
      <c r="A39" s="546"/>
      <c r="B39" s="40" t="s">
        <v>2873</v>
      </c>
    </row>
    <row r="40" spans="1:15" ht="12" customHeight="1" x14ac:dyDescent="0.25">
      <c r="A40" s="546"/>
    </row>
    <row r="41" spans="1:15" ht="12" customHeight="1" x14ac:dyDescent="0.25">
      <c r="A41" s="546"/>
    </row>
    <row r="42" spans="1:15" ht="12" customHeight="1" x14ac:dyDescent="0.25">
      <c r="A42" s="546"/>
    </row>
    <row r="43" spans="1:15" ht="12" customHeight="1" x14ac:dyDescent="0.25">
      <c r="A43" s="546"/>
    </row>
    <row r="44" spans="1:15" ht="12.75" customHeight="1" x14ac:dyDescent="0.2">
      <c r="A44" s="764" t="s">
        <v>2525</v>
      </c>
      <c r="B44" s="640"/>
      <c r="C44" s="640"/>
      <c r="D44" s="640"/>
      <c r="E44" s="640"/>
      <c r="F44" s="640"/>
      <c r="G44" s="640"/>
      <c r="H44" s="640"/>
      <c r="I44" s="640"/>
      <c r="J44" s="640"/>
      <c r="K44" s="640"/>
      <c r="L44" s="640"/>
      <c r="M44" s="640"/>
      <c r="N44" s="640"/>
      <c r="O44" s="640"/>
    </row>
    <row r="45" spans="1:15" ht="12" customHeight="1" x14ac:dyDescent="0.2">
      <c r="A45" s="17" t="s">
        <v>2526</v>
      </c>
      <c r="B45" s="40" t="s">
        <v>2527</v>
      </c>
    </row>
    <row r="46" spans="1:15" ht="12.75" customHeight="1" x14ac:dyDescent="0.25">
      <c r="A46" s="546"/>
      <c r="B46" t="s">
        <v>2660</v>
      </c>
    </row>
    <row r="47" spans="1:15" ht="12.75" customHeight="1" x14ac:dyDescent="0.25">
      <c r="A47" s="546"/>
      <c r="B47" t="s">
        <v>2661</v>
      </c>
    </row>
    <row r="48" spans="1:15" ht="14.25" customHeight="1" x14ac:dyDescent="0.25">
      <c r="A48" s="546"/>
      <c r="B48" t="s">
        <v>2662</v>
      </c>
    </row>
    <row r="49" spans="1:15" ht="14.25" customHeight="1" x14ac:dyDescent="0.25">
      <c r="A49" s="546"/>
      <c r="B49" t="s">
        <v>2663</v>
      </c>
    </row>
    <row r="50" spans="1:15" ht="14.25" customHeight="1" x14ac:dyDescent="0.25">
      <c r="A50" s="546"/>
      <c r="B50" t="s">
        <v>2664</v>
      </c>
    </row>
    <row r="51" spans="1:15" ht="14.25" customHeight="1" x14ac:dyDescent="0.25">
      <c r="A51" s="546"/>
      <c r="B51" t="s">
        <v>2665</v>
      </c>
    </row>
    <row r="52" spans="1:15" ht="14.25" customHeight="1" x14ac:dyDescent="0.25">
      <c r="A52" s="546"/>
      <c r="B52" t="s">
        <v>2666</v>
      </c>
    </row>
    <row r="53" spans="1:15" ht="12.75" customHeight="1" x14ac:dyDescent="0.25">
      <c r="A53" s="546"/>
    </row>
    <row r="54" spans="1:15" ht="12.75" customHeight="1" x14ac:dyDescent="0.2">
      <c r="A54" s="764" t="s">
        <v>2259</v>
      </c>
      <c r="B54" s="640"/>
      <c r="C54" s="640"/>
      <c r="D54" s="640"/>
      <c r="E54" s="640"/>
      <c r="F54" s="640"/>
      <c r="G54" s="640"/>
      <c r="H54" s="640"/>
      <c r="I54" s="640"/>
      <c r="J54" s="640"/>
      <c r="K54" s="640"/>
      <c r="L54" s="640"/>
      <c r="M54" s="640"/>
      <c r="N54" s="640"/>
      <c r="O54" s="640"/>
    </row>
    <row r="55" spans="1:15" ht="12.75" customHeight="1" x14ac:dyDescent="0.2">
      <c r="A55" s="17" t="s">
        <v>2260</v>
      </c>
      <c r="B55" s="40" t="s">
        <v>2261</v>
      </c>
    </row>
    <row r="56" spans="1:15" ht="12.75" customHeight="1" x14ac:dyDescent="0.2">
      <c r="A56" s="17"/>
      <c r="B56" s="40" t="s">
        <v>2265</v>
      </c>
    </row>
    <row r="57" spans="1:15" ht="12.75" customHeight="1" x14ac:dyDescent="0.25">
      <c r="A57" s="546"/>
      <c r="B57" s="40" t="s">
        <v>2262</v>
      </c>
    </row>
    <row r="58" spans="1:15" ht="12.75" customHeight="1" x14ac:dyDescent="0.25">
      <c r="A58" s="546"/>
      <c r="B58" t="s">
        <v>2263</v>
      </c>
    </row>
    <row r="59" spans="1:15" ht="12.75" customHeight="1" x14ac:dyDescent="0.25">
      <c r="A59" s="546"/>
    </row>
    <row r="60" spans="1:15" ht="18" x14ac:dyDescent="0.25">
      <c r="A60" s="546"/>
    </row>
    <row r="61" spans="1:15" x14ac:dyDescent="0.2">
      <c r="A61" s="764" t="s">
        <v>2086</v>
      </c>
      <c r="B61" s="640"/>
      <c r="C61" s="640"/>
      <c r="D61" s="640"/>
      <c r="E61" s="640"/>
      <c r="F61" s="640"/>
      <c r="G61" s="640"/>
      <c r="H61" s="640"/>
      <c r="I61" s="640"/>
      <c r="J61" s="640"/>
      <c r="K61" s="640"/>
      <c r="L61" s="640"/>
      <c r="M61" s="640"/>
      <c r="N61" s="640"/>
      <c r="O61" s="640"/>
    </row>
    <row r="62" spans="1:15" x14ac:dyDescent="0.2">
      <c r="A62" s="17" t="s">
        <v>2250</v>
      </c>
      <c r="B62" t="s">
        <v>2252</v>
      </c>
    </row>
    <row r="63" spans="1:15" x14ac:dyDescent="0.2">
      <c r="A63" s="17"/>
      <c r="B63" t="s">
        <v>2251</v>
      </c>
    </row>
    <row r="64" spans="1:15" x14ac:dyDescent="0.2">
      <c r="A64" s="17"/>
    </row>
    <row r="65" spans="1:15" x14ac:dyDescent="0.2">
      <c r="A65" s="17" t="s">
        <v>2244</v>
      </c>
      <c r="B65" t="s">
        <v>2245</v>
      </c>
    </row>
    <row r="66" spans="1:15" x14ac:dyDescent="0.2">
      <c r="A66" s="17"/>
      <c r="B66" t="s">
        <v>2246</v>
      </c>
    </row>
    <row r="67" spans="1:15" x14ac:dyDescent="0.2">
      <c r="A67" s="17"/>
      <c r="B67" t="s">
        <v>2248</v>
      </c>
    </row>
    <row r="68" spans="1:15" ht="12.75" customHeight="1" x14ac:dyDescent="0.2">
      <c r="A68" s="17"/>
    </row>
    <row r="69" spans="1:15" ht="12.75" customHeight="1" x14ac:dyDescent="0.2">
      <c r="A69" s="17" t="s">
        <v>2087</v>
      </c>
      <c r="B69" s="40" t="s">
        <v>2160</v>
      </c>
    </row>
    <row r="70" spans="1:15" ht="12.75" customHeight="1" x14ac:dyDescent="0.25">
      <c r="A70" s="546"/>
      <c r="B70" s="40" t="s">
        <v>2161</v>
      </c>
    </row>
    <row r="71" spans="1:15" ht="12.75" customHeight="1" x14ac:dyDescent="0.25">
      <c r="A71" s="546"/>
      <c r="B71" s="40" t="s">
        <v>2095</v>
      </c>
    </row>
    <row r="72" spans="1:15" ht="12.75" customHeight="1" x14ac:dyDescent="0.25">
      <c r="A72" s="546"/>
      <c r="B72" s="40" t="s">
        <v>2159</v>
      </c>
    </row>
    <row r="73" spans="1:15" ht="12.75" customHeight="1" x14ac:dyDescent="0.2">
      <c r="A73" s="17" t="s">
        <v>2239</v>
      </c>
      <c r="B73" s="40" t="s">
        <v>2242</v>
      </c>
    </row>
    <row r="74" spans="1:15" ht="12.75" customHeight="1" x14ac:dyDescent="0.25">
      <c r="A74" s="546"/>
      <c r="B74" s="40" t="s">
        <v>2240</v>
      </c>
    </row>
    <row r="75" spans="1:15" ht="12.75" customHeight="1" x14ac:dyDescent="0.25">
      <c r="A75" s="546"/>
      <c r="B75" s="40" t="s">
        <v>2241</v>
      </c>
    </row>
    <row r="76" spans="1:15" ht="18" x14ac:dyDescent="0.25">
      <c r="A76" s="546"/>
    </row>
    <row r="77" spans="1:15" x14ac:dyDescent="0.2">
      <c r="A77" s="764" t="s">
        <v>2059</v>
      </c>
      <c r="B77" s="640"/>
      <c r="C77" s="640"/>
      <c r="D77" s="640"/>
      <c r="E77" s="640"/>
      <c r="F77" s="640"/>
      <c r="G77" s="640"/>
      <c r="H77" s="640"/>
      <c r="I77" s="640"/>
      <c r="J77" s="640"/>
      <c r="K77" s="640"/>
      <c r="L77" s="640"/>
      <c r="M77" s="640"/>
      <c r="N77" s="640"/>
      <c r="O77" s="640"/>
    </row>
    <row r="78" spans="1:15" x14ac:dyDescent="0.2">
      <c r="A78" s="17" t="s">
        <v>2085</v>
      </c>
    </row>
    <row r="79" spans="1:15" x14ac:dyDescent="0.2">
      <c r="A79" s="17"/>
      <c r="B79" s="40" t="s">
        <v>2084</v>
      </c>
    </row>
    <row r="80" spans="1:15" x14ac:dyDescent="0.2">
      <c r="A80" s="17" t="s">
        <v>2083</v>
      </c>
    </row>
    <row r="81" spans="1:15" x14ac:dyDescent="0.2">
      <c r="A81" s="17"/>
      <c r="B81" s="40" t="s">
        <v>2068</v>
      </c>
    </row>
    <row r="82" spans="1:15" x14ac:dyDescent="0.2">
      <c r="A82" s="17" t="s">
        <v>2067</v>
      </c>
    </row>
    <row r="83" spans="1:15" x14ac:dyDescent="0.2">
      <c r="A83" s="17" t="s">
        <v>2053</v>
      </c>
      <c r="B83" s="40" t="s">
        <v>2068</v>
      </c>
    </row>
    <row r="84" spans="1:15" ht="24" customHeight="1" x14ac:dyDescent="0.2">
      <c r="A84" s="17" t="s">
        <v>2064</v>
      </c>
    </row>
    <row r="85" spans="1:15" x14ac:dyDescent="0.2">
      <c r="A85" s="40" t="s">
        <v>2065</v>
      </c>
      <c r="B85" s="40" t="s">
        <v>2066</v>
      </c>
    </row>
    <row r="86" spans="1:15" x14ac:dyDescent="0.2">
      <c r="A86" s="17"/>
    </row>
    <row r="87" spans="1:15" ht="24" customHeight="1" x14ac:dyDescent="0.2">
      <c r="A87" s="17" t="s">
        <v>2054</v>
      </c>
    </row>
    <row r="88" spans="1:15" ht="12.75" customHeight="1" x14ac:dyDescent="0.2">
      <c r="A88" s="40" t="s">
        <v>2055</v>
      </c>
      <c r="B88" s="40" t="s">
        <v>2056</v>
      </c>
    </row>
    <row r="89" spans="1:15" ht="12.75" customHeight="1" x14ac:dyDescent="0.2">
      <c r="A89" s="40" t="s">
        <v>2057</v>
      </c>
      <c r="B89" s="40" t="s">
        <v>2058</v>
      </c>
    </row>
    <row r="90" spans="1:15" ht="12.75" customHeight="1" x14ac:dyDescent="0.2">
      <c r="A90" s="40" t="s">
        <v>1750</v>
      </c>
      <c r="B90" s="40" t="s">
        <v>2051</v>
      </c>
    </row>
    <row r="91" spans="1:15" ht="12.75" customHeight="1" x14ac:dyDescent="0.2">
      <c r="A91" s="40" t="s">
        <v>2053</v>
      </c>
      <c r="B91" s="40" t="s">
        <v>2052</v>
      </c>
    </row>
    <row r="92" spans="1:15" ht="12.75" customHeight="1" x14ac:dyDescent="0.25">
      <c r="A92" s="546"/>
    </row>
    <row r="93" spans="1:15" ht="12.75" customHeight="1" x14ac:dyDescent="0.25">
      <c r="A93" s="546"/>
    </row>
    <row r="94" spans="1:15" ht="12.75" customHeight="1" x14ac:dyDescent="0.25">
      <c r="A94" s="546"/>
    </row>
    <row r="95" spans="1:15" ht="18" x14ac:dyDescent="0.25">
      <c r="A95" s="619"/>
      <c r="B95" s="614"/>
      <c r="C95" s="614"/>
      <c r="D95" s="614"/>
      <c r="E95" s="614"/>
      <c r="F95" s="614"/>
      <c r="G95" s="614"/>
      <c r="H95" s="614"/>
      <c r="I95" s="614"/>
      <c r="J95" s="614"/>
      <c r="K95" s="614"/>
      <c r="L95" s="614"/>
      <c r="M95" s="614"/>
      <c r="N95" s="614"/>
      <c r="O95" s="614"/>
    </row>
    <row r="96" spans="1:15" x14ac:dyDescent="0.2">
      <c r="A96" s="607" t="s">
        <v>1844</v>
      </c>
      <c r="B96" s="513"/>
      <c r="C96" s="513"/>
      <c r="D96" s="513"/>
      <c r="E96" s="513"/>
      <c r="F96" s="513"/>
      <c r="G96" s="513"/>
      <c r="H96" s="513"/>
      <c r="I96" s="513"/>
      <c r="J96" s="513"/>
      <c r="K96" s="513"/>
      <c r="L96" s="513"/>
      <c r="M96" s="513"/>
      <c r="N96" s="513"/>
      <c r="O96" s="513"/>
    </row>
    <row r="97" spans="1:9" x14ac:dyDescent="0.2">
      <c r="A97" s="608"/>
      <c r="B97" s="608"/>
      <c r="C97" s="609"/>
      <c r="D97" s="609"/>
      <c r="E97" s="609"/>
      <c r="F97" s="609"/>
      <c r="G97" s="609"/>
      <c r="H97" s="609"/>
      <c r="I97" s="609"/>
    </row>
    <row r="98" spans="1:9" x14ac:dyDescent="0.2">
      <c r="A98" s="17" t="s">
        <v>1841</v>
      </c>
    </row>
    <row r="99" spans="1:9" x14ac:dyDescent="0.2">
      <c r="A99" s="40" t="s">
        <v>1842</v>
      </c>
      <c r="B99" s="40" t="s">
        <v>1843</v>
      </c>
    </row>
    <row r="100" spans="1:9" x14ac:dyDescent="0.2">
      <c r="A100" s="40"/>
      <c r="B100" s="40" t="s">
        <v>1979</v>
      </c>
    </row>
    <row r="101" spans="1:9" x14ac:dyDescent="0.2">
      <c r="A101" s="40"/>
      <c r="B101" s="40"/>
    </row>
    <row r="102" spans="1:9" x14ac:dyDescent="0.2">
      <c r="A102" s="40" t="s">
        <v>1750</v>
      </c>
      <c r="B102" s="40" t="s">
        <v>1845</v>
      </c>
    </row>
    <row r="103" spans="1:9" x14ac:dyDescent="0.2">
      <c r="B103" s="40" t="s">
        <v>1846</v>
      </c>
    </row>
    <row r="104" spans="1:9" x14ac:dyDescent="0.2">
      <c r="A104" s="40"/>
      <c r="B104" s="40" t="s">
        <v>1847</v>
      </c>
    </row>
    <row r="105" spans="1:9" x14ac:dyDescent="0.2">
      <c r="A105" s="40"/>
      <c r="B105" s="40"/>
    </row>
    <row r="106" spans="1:9" x14ac:dyDescent="0.2">
      <c r="A106" s="40" t="s">
        <v>1848</v>
      </c>
      <c r="B106" s="40" t="s">
        <v>1849</v>
      </c>
    </row>
    <row r="107" spans="1:9" x14ac:dyDescent="0.2">
      <c r="B107" s="40"/>
    </row>
    <row r="108" spans="1:9" x14ac:dyDescent="0.2">
      <c r="A108" s="40" t="s">
        <v>1888</v>
      </c>
      <c r="B108" s="40" t="s">
        <v>1889</v>
      </c>
    </row>
    <row r="109" spans="1:9" x14ac:dyDescent="0.2">
      <c r="B109" s="40" t="s">
        <v>1890</v>
      </c>
    </row>
    <row r="110" spans="1:9" x14ac:dyDescent="0.2">
      <c r="A110" s="40"/>
    </row>
    <row r="111" spans="1:9" x14ac:dyDescent="0.2">
      <c r="A111" t="s">
        <v>1891</v>
      </c>
      <c r="B111" t="s">
        <v>1892</v>
      </c>
    </row>
    <row r="114" spans="1:15" x14ac:dyDescent="0.2">
      <c r="A114" t="s">
        <v>1976</v>
      </c>
      <c r="B114" t="s">
        <v>1977</v>
      </c>
    </row>
    <row r="115" spans="1:15" x14ac:dyDescent="0.2">
      <c r="B115" t="s">
        <v>1978</v>
      </c>
    </row>
    <row r="117" spans="1:15" x14ac:dyDescent="0.2">
      <c r="A117" s="40"/>
    </row>
    <row r="118" spans="1:15" x14ac:dyDescent="0.2">
      <c r="A118" s="763" t="s">
        <v>1640</v>
      </c>
      <c r="B118" s="614"/>
      <c r="C118" s="614"/>
      <c r="D118" s="614"/>
      <c r="E118" s="614"/>
      <c r="F118" s="614"/>
      <c r="G118" s="614"/>
      <c r="H118" s="614"/>
      <c r="I118" s="614"/>
      <c r="J118" s="614"/>
      <c r="K118" s="614"/>
      <c r="L118" s="614"/>
      <c r="M118" s="614"/>
      <c r="N118" s="614"/>
      <c r="O118" s="614"/>
    </row>
    <row r="120" spans="1:15" x14ac:dyDescent="0.2">
      <c r="A120" s="17" t="s">
        <v>1642</v>
      </c>
    </row>
    <row r="121" spans="1:15" x14ac:dyDescent="0.2">
      <c r="A121" s="40" t="s">
        <v>1643</v>
      </c>
      <c r="B121" s="40" t="s">
        <v>1644</v>
      </c>
    </row>
    <row r="122" spans="1:15" x14ac:dyDescent="0.2">
      <c r="B122" s="40" t="s">
        <v>1645</v>
      </c>
    </row>
    <row r="124" spans="1:15" x14ac:dyDescent="0.2">
      <c r="A124" s="40" t="s">
        <v>1752</v>
      </c>
    </row>
    <row r="126" spans="1:15" x14ac:dyDescent="0.2">
      <c r="A126" s="40" t="s">
        <v>1750</v>
      </c>
      <c r="B126" s="40" t="s">
        <v>1751</v>
      </c>
    </row>
    <row r="128" spans="1:15" x14ac:dyDescent="0.2">
      <c r="A128" s="40" t="s">
        <v>1733</v>
      </c>
      <c r="B128" s="40" t="s">
        <v>1598</v>
      </c>
    </row>
    <row r="129" spans="2:2" x14ac:dyDescent="0.2">
      <c r="B129" s="40" t="s">
        <v>1622</v>
      </c>
    </row>
    <row r="131" spans="2:2" x14ac:dyDescent="0.2">
      <c r="B131" t="s">
        <v>1600</v>
      </c>
    </row>
    <row r="134" spans="2:2" x14ac:dyDescent="0.2">
      <c r="B134" t="s">
        <v>1601</v>
      </c>
    </row>
    <row r="137" spans="2:2" x14ac:dyDescent="0.2">
      <c r="B137" t="s">
        <v>1602</v>
      </c>
    </row>
    <row r="140" spans="2:2" x14ac:dyDescent="0.2">
      <c r="B140" s="40" t="s">
        <v>1613</v>
      </c>
    </row>
    <row r="142" spans="2:2" x14ac:dyDescent="0.2">
      <c r="B142" t="s">
        <v>1603</v>
      </c>
    </row>
    <row r="143" spans="2:2" x14ac:dyDescent="0.2">
      <c r="B143" t="s">
        <v>1604</v>
      </c>
    </row>
    <row r="145" spans="1:2" x14ac:dyDescent="0.2">
      <c r="A145" s="40"/>
      <c r="B145" s="40" t="s">
        <v>1614</v>
      </c>
    </row>
    <row r="148" spans="1:2" x14ac:dyDescent="0.2">
      <c r="A148" s="40" t="s">
        <v>1623</v>
      </c>
      <c r="B148" s="40" t="s">
        <v>1636</v>
      </c>
    </row>
    <row r="149" spans="1:2" x14ac:dyDescent="0.2">
      <c r="B149" s="40" t="s">
        <v>1624</v>
      </c>
    </row>
    <row r="152" spans="1:2" x14ac:dyDescent="0.2">
      <c r="A152" t="s">
        <v>1758</v>
      </c>
    </row>
    <row r="154" spans="1:2" x14ac:dyDescent="0.2">
      <c r="B154" t="s">
        <v>1759</v>
      </c>
    </row>
    <row r="157" spans="1:2" x14ac:dyDescent="0.2">
      <c r="A157" t="s">
        <v>1760</v>
      </c>
      <c r="B157" t="s">
        <v>1761</v>
      </c>
    </row>
    <row r="158" spans="1:2" x14ac:dyDescent="0.2">
      <c r="B158" t="s">
        <v>1763</v>
      </c>
    </row>
    <row r="161" spans="1:15" x14ac:dyDescent="0.2">
      <c r="A161" t="s">
        <v>1762</v>
      </c>
      <c r="B161" t="s">
        <v>1764</v>
      </c>
    </row>
    <row r="163" spans="1:15" x14ac:dyDescent="0.2">
      <c r="B163" t="s">
        <v>1765</v>
      </c>
    </row>
    <row r="166" spans="1:15" x14ac:dyDescent="0.2">
      <c r="A166" s="607" t="s">
        <v>1594</v>
      </c>
      <c r="B166" s="513"/>
      <c r="C166" s="513"/>
      <c r="D166" s="513"/>
      <c r="E166" s="513"/>
      <c r="F166" s="513"/>
      <c r="G166" s="513"/>
      <c r="H166" s="513"/>
      <c r="I166" s="513"/>
      <c r="J166" s="513"/>
      <c r="K166" s="513"/>
      <c r="L166" s="513"/>
      <c r="M166" s="513"/>
      <c r="N166" s="513"/>
      <c r="O166" s="513"/>
    </row>
    <row r="167" spans="1:15" x14ac:dyDescent="0.2">
      <c r="A167" s="608" t="s">
        <v>1595</v>
      </c>
      <c r="B167" s="608" t="s">
        <v>1607</v>
      </c>
      <c r="C167" s="609"/>
      <c r="D167" s="609"/>
      <c r="E167" s="609"/>
      <c r="F167" s="609"/>
      <c r="G167" s="609"/>
      <c r="H167" s="609"/>
      <c r="I167" s="609"/>
    </row>
    <row r="168" spans="1:15" x14ac:dyDescent="0.2">
      <c r="A168" t="s">
        <v>1608</v>
      </c>
      <c r="B168" t="s">
        <v>1609</v>
      </c>
    </row>
    <row r="170" spans="1:15" x14ac:dyDescent="0.2">
      <c r="A170" s="40" t="s">
        <v>1585</v>
      </c>
      <c r="B170" s="40" t="s">
        <v>1637</v>
      </c>
    </row>
    <row r="173" spans="1:15" x14ac:dyDescent="0.2">
      <c r="A173" s="40" t="s">
        <v>1586</v>
      </c>
    </row>
    <row r="176" spans="1:15" x14ac:dyDescent="0.2">
      <c r="A176" s="40" t="s">
        <v>1587</v>
      </c>
      <c r="B176" s="40" t="s">
        <v>1588</v>
      </c>
    </row>
    <row r="177" spans="1:2" x14ac:dyDescent="0.2">
      <c r="B177" s="40" t="s">
        <v>1589</v>
      </c>
    </row>
    <row r="178" spans="1:2" x14ac:dyDescent="0.2">
      <c r="B178" s="40"/>
    </row>
    <row r="181" spans="1:2" x14ac:dyDescent="0.2">
      <c r="A181" s="40" t="s">
        <v>1590</v>
      </c>
    </row>
    <row r="184" spans="1:2" x14ac:dyDescent="0.2">
      <c r="A184" s="40" t="s">
        <v>1591</v>
      </c>
      <c r="B184" s="40" t="s">
        <v>1592</v>
      </c>
    </row>
    <row r="185" spans="1:2" x14ac:dyDescent="0.2">
      <c r="B185" s="40" t="s">
        <v>1593</v>
      </c>
    </row>
    <row r="188" spans="1:2" x14ac:dyDescent="0.2">
      <c r="A188" s="40" t="s">
        <v>1615</v>
      </c>
    </row>
  </sheetData>
  <customSheetViews>
    <customSheetView guid="{FC3B3501-CA52-40D7-B049-0E027A15B235}">
      <pageMargins left="0.7" right="0.7" top="0.75" bottom="0.75" header="0.3" footer="0.3"/>
    </customSheetView>
  </customSheetViews>
  <mergeCells count="1">
    <mergeCell ref="B31:O3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2.75" x14ac:dyDescent="0.2"/>
  <sheetData>
    <row r="2" spans="1:10" ht="60" x14ac:dyDescent="0.8">
      <c r="A2" s="1335" t="s">
        <v>811</v>
      </c>
      <c r="B2" s="1236"/>
      <c r="C2" s="1236"/>
      <c r="D2" s="1236"/>
      <c r="E2" s="1236"/>
      <c r="F2" s="1236"/>
      <c r="G2" s="1236"/>
      <c r="H2" s="1236"/>
      <c r="I2" s="1236"/>
      <c r="J2" s="1236"/>
    </row>
    <row r="7" spans="1:10" ht="60" x14ac:dyDescent="0.8">
      <c r="A7" s="1335" t="s">
        <v>809</v>
      </c>
      <c r="B7" s="1238"/>
      <c r="C7" s="1238"/>
      <c r="D7" s="1238"/>
      <c r="E7" s="1238"/>
      <c r="F7" s="1238"/>
      <c r="G7" s="1238"/>
      <c r="H7" s="1238"/>
      <c r="I7" s="1238"/>
      <c r="J7" s="1238"/>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1" sqref="A11:J11"/>
    </sheetView>
  </sheetViews>
  <sheetFormatPr defaultRowHeight="12.75" x14ac:dyDescent="0.2"/>
  <sheetData>
    <row r="1" spans="1:11" ht="60" x14ac:dyDescent="0.8">
      <c r="A1" s="1335" t="s">
        <v>804</v>
      </c>
      <c r="B1" s="1238"/>
      <c r="C1" s="1238"/>
      <c r="D1" s="1238"/>
      <c r="E1" s="1238"/>
      <c r="F1" s="1238"/>
      <c r="G1" s="1238"/>
      <c r="H1" s="1238"/>
      <c r="I1" s="1238"/>
      <c r="J1" s="1238"/>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335" t="s">
        <v>805</v>
      </c>
      <c r="B6" s="1238"/>
      <c r="C6" s="1238"/>
      <c r="D6" s="1238"/>
      <c r="E6" s="1238"/>
      <c r="F6" s="1238"/>
      <c r="G6" s="1238"/>
      <c r="H6" s="1238"/>
      <c r="I6" s="1238"/>
      <c r="J6" s="1238"/>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335" t="s">
        <v>806</v>
      </c>
      <c r="B11" s="1238"/>
      <c r="C11" s="1238"/>
      <c r="D11" s="1238"/>
      <c r="E11" s="1238"/>
      <c r="F11" s="1238"/>
      <c r="G11" s="1238"/>
      <c r="H11" s="1238"/>
      <c r="I11" s="1238"/>
      <c r="J11" s="1238"/>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335" t="s">
        <v>807</v>
      </c>
      <c r="B16" s="1238"/>
      <c r="C16" s="1238"/>
      <c r="D16" s="1238"/>
      <c r="E16" s="1238"/>
      <c r="F16" s="1238"/>
      <c r="G16" s="1238"/>
      <c r="H16" s="1238"/>
      <c r="I16" s="1238"/>
      <c r="J16" s="1238"/>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2.75" x14ac:dyDescent="0.2"/>
  <sheetData>
    <row r="1" spans="1:10" ht="60" x14ac:dyDescent="0.8">
      <c r="A1" s="1335" t="s">
        <v>810</v>
      </c>
      <c r="B1" s="1238"/>
      <c r="C1" s="1238"/>
      <c r="D1" s="1238"/>
      <c r="E1" s="1238"/>
      <c r="F1" s="1238"/>
      <c r="G1" s="1238"/>
      <c r="H1" s="1238"/>
      <c r="I1" s="1238"/>
      <c r="J1" s="1238"/>
    </row>
    <row r="6" spans="1:10" ht="60" x14ac:dyDescent="0.8">
      <c r="A6" s="1335" t="s">
        <v>811</v>
      </c>
      <c r="B6" s="1236"/>
      <c r="C6" s="1236"/>
      <c r="D6" s="1236"/>
      <c r="E6" s="1236"/>
      <c r="F6" s="1236"/>
      <c r="G6" s="1236"/>
      <c r="H6" s="1236"/>
      <c r="I6" s="1236"/>
      <c r="J6" s="1236"/>
    </row>
    <row r="11" spans="1:10" ht="60" x14ac:dyDescent="0.8">
      <c r="A11" s="1335" t="s">
        <v>812</v>
      </c>
      <c r="B11" s="1236"/>
      <c r="C11" s="1236"/>
      <c r="D11" s="1236"/>
      <c r="E11" s="1236"/>
      <c r="F11" s="1236"/>
      <c r="G11" s="1236"/>
      <c r="H11" s="1236"/>
      <c r="I11" s="1236"/>
      <c r="J11" s="1236"/>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4"/>
  <sheetViews>
    <sheetView zoomScaleNormal="100" workbookViewId="0">
      <pane xSplit="1" ySplit="8" topLeftCell="B56" activePane="bottomRight" state="frozen"/>
      <selection activeCell="A53" sqref="A53:K53"/>
      <selection pane="topRight" activeCell="A53" sqref="A53:K53"/>
      <selection pane="bottomLeft" activeCell="A53" sqref="A53:K53"/>
      <selection pane="bottomRight" activeCell="K75" sqref="K75"/>
    </sheetView>
  </sheetViews>
  <sheetFormatPr defaultColWidth="8.85546875" defaultRowHeight="12.75" x14ac:dyDescent="0.2"/>
  <cols>
    <col min="1" max="1" width="47.5703125" style="237" customWidth="1"/>
    <col min="2" max="4" width="18.7109375" style="237" customWidth="1"/>
    <col min="5" max="5" width="1.7109375" style="237" customWidth="1"/>
    <col min="6" max="7" width="18.7109375" style="237" customWidth="1"/>
    <col min="8" max="16384" width="8.85546875" style="237"/>
  </cols>
  <sheetData>
    <row r="1" spans="1:7" ht="18" x14ac:dyDescent="0.25">
      <c r="A1" s="4">
        <f>+'TABLE OF CONTENTS'!A1</f>
        <v>0</v>
      </c>
      <c r="B1" s="3"/>
      <c r="C1" s="3"/>
      <c r="D1" s="3"/>
      <c r="E1" s="3"/>
      <c r="F1" s="3"/>
      <c r="G1" s="3"/>
    </row>
    <row r="2" spans="1:7" ht="18" x14ac:dyDescent="0.25">
      <c r="A2" s="4" t="s">
        <v>1397</v>
      </c>
      <c r="B2" s="3"/>
      <c r="C2" s="3"/>
      <c r="D2" s="3"/>
      <c r="E2" s="3"/>
      <c r="F2" s="3"/>
      <c r="G2" s="3"/>
    </row>
    <row r="3" spans="1:7" ht="18" x14ac:dyDescent="0.25">
      <c r="A3" s="5" t="str">
        <f>+'TABLE OF CONTENTS'!A4</f>
        <v>FISCAL YEAR ENDING JUNE 30, 2024</v>
      </c>
      <c r="B3" s="3"/>
      <c r="C3" s="3"/>
      <c r="D3" s="3"/>
      <c r="E3" s="3"/>
      <c r="F3" s="3"/>
      <c r="G3" s="3"/>
    </row>
    <row r="5" spans="1:7" ht="16.5" thickBot="1" x14ac:dyDescent="0.3">
      <c r="A5" s="239"/>
      <c r="B5" s="240" t="s">
        <v>874</v>
      </c>
      <c r="C5" s="241"/>
      <c r="D5" s="241"/>
      <c r="E5" s="239"/>
      <c r="F5" s="240" t="s">
        <v>875</v>
      </c>
      <c r="G5" s="241"/>
    </row>
    <row r="6" spans="1:7" ht="15.75" x14ac:dyDescent="0.25">
      <c r="A6" s="239"/>
      <c r="B6" s="9" t="s">
        <v>876</v>
      </c>
      <c r="C6" s="9" t="s">
        <v>877</v>
      </c>
      <c r="D6" s="9"/>
      <c r="E6" s="242"/>
      <c r="F6" s="242"/>
      <c r="G6" s="242"/>
    </row>
    <row r="7" spans="1:7" ht="16.5" thickBot="1" x14ac:dyDescent="0.3">
      <c r="A7" s="239"/>
      <c r="B7" s="515" t="s">
        <v>879</v>
      </c>
      <c r="C7" s="515" t="s">
        <v>879</v>
      </c>
      <c r="D7" s="515" t="s">
        <v>878</v>
      </c>
      <c r="E7" s="242"/>
      <c r="F7" s="243"/>
      <c r="G7" s="243"/>
    </row>
    <row r="8" spans="1:7" ht="15.75" x14ac:dyDescent="0.25">
      <c r="A8" s="244" t="s">
        <v>880</v>
      </c>
      <c r="B8" s="253"/>
      <c r="C8" s="253"/>
      <c r="D8" s="253"/>
      <c r="E8" s="245"/>
      <c r="F8" s="245"/>
      <c r="G8" s="245"/>
    </row>
    <row r="9" spans="1:7" ht="15" x14ac:dyDescent="0.2">
      <c r="A9" s="239" t="s">
        <v>881</v>
      </c>
      <c r="B9" s="253">
        <f>+'BS Conversion'!M9</f>
        <v>0</v>
      </c>
      <c r="C9" s="253">
        <f>+'NET POSITION-PROPRIETARY(18)'!I13</f>
        <v>0</v>
      </c>
      <c r="D9" s="253">
        <f>+B9+C9</f>
        <v>0</v>
      </c>
      <c r="E9" s="245"/>
      <c r="F9" s="245"/>
      <c r="G9" s="245"/>
    </row>
    <row r="10" spans="1:7" ht="15" customHeight="1" x14ac:dyDescent="0.2">
      <c r="A10" s="239" t="s">
        <v>882</v>
      </c>
      <c r="B10" s="253">
        <f>+'BS Conversion'!M11</f>
        <v>0</v>
      </c>
      <c r="C10" s="253">
        <f>+'NET POSITION-PROPRIETARY(18)'!I15</f>
        <v>0</v>
      </c>
      <c r="D10" s="253">
        <f>+B10+C10</f>
        <v>0</v>
      </c>
      <c r="E10" s="245"/>
      <c r="F10" s="245"/>
      <c r="G10" s="245"/>
    </row>
    <row r="11" spans="1:7" ht="15" x14ac:dyDescent="0.2">
      <c r="A11" s="239" t="s">
        <v>883</v>
      </c>
      <c r="B11" s="253">
        <f>+'BS Conversion'!M10</f>
        <v>0</v>
      </c>
      <c r="C11" s="253">
        <f>+'NET POSITION-PROPRIETARY(18)'!I14</f>
        <v>0</v>
      </c>
      <c r="D11" s="253">
        <f>+B11+C11</f>
        <v>0</v>
      </c>
      <c r="E11" s="245"/>
      <c r="F11" s="245"/>
      <c r="G11" s="245"/>
    </row>
    <row r="12" spans="1:7" ht="15" x14ac:dyDescent="0.2">
      <c r="A12" s="239" t="s">
        <v>886</v>
      </c>
      <c r="B12" s="253"/>
      <c r="C12" s="253"/>
      <c r="D12" s="253"/>
      <c r="E12" s="245"/>
      <c r="F12" s="245"/>
      <c r="G12" s="245"/>
    </row>
    <row r="13" spans="1:7" ht="15" x14ac:dyDescent="0.2">
      <c r="A13" s="239" t="s">
        <v>887</v>
      </c>
      <c r="B13" s="253">
        <f>+'BS Conversion'!M13</f>
        <v>0</v>
      </c>
      <c r="C13" s="253">
        <f>+'NET POSITION-PROPRIETARY(18)'!I26</f>
        <v>0</v>
      </c>
      <c r="D13" s="253">
        <f t="shared" ref="D13:D29" si="0">+B13+C13</f>
        <v>0</v>
      </c>
      <c r="E13" s="245"/>
      <c r="F13" s="245"/>
      <c r="G13" s="245"/>
    </row>
    <row r="14" spans="1:7" ht="15" x14ac:dyDescent="0.2">
      <c r="A14" s="239" t="s">
        <v>1027</v>
      </c>
      <c r="B14" s="253">
        <f>+'BS Conversion'!M14+'BS Conversion'!M15</f>
        <v>0</v>
      </c>
      <c r="C14" s="253">
        <f>+'NET POSITION-PROPRIETARY(18)'!I27</f>
        <v>0</v>
      </c>
      <c r="D14" s="253">
        <f t="shared" si="0"/>
        <v>0</v>
      </c>
      <c r="E14" s="245"/>
      <c r="F14" s="245"/>
      <c r="G14" s="245"/>
    </row>
    <row r="15" spans="1:7" ht="30" x14ac:dyDescent="0.2">
      <c r="A15" s="246" t="s">
        <v>888</v>
      </c>
      <c r="B15" s="253">
        <f>+'BS Conversion'!M16</f>
        <v>0</v>
      </c>
      <c r="C15" s="253">
        <f>+'NET POSITION-PROPRIETARY(18)'!I16</f>
        <v>0</v>
      </c>
      <c r="D15" s="253">
        <f t="shared" si="0"/>
        <v>0</v>
      </c>
      <c r="E15" s="245"/>
      <c r="F15" s="245"/>
      <c r="G15" s="245"/>
    </row>
    <row r="16" spans="1:7" ht="30" x14ac:dyDescent="0.2">
      <c r="A16" s="246" t="s">
        <v>547</v>
      </c>
      <c r="B16" s="253">
        <f>+'BS Conversion'!M17</f>
        <v>0</v>
      </c>
      <c r="C16" s="253">
        <f>+'NET POSITION-PROPRIETARY(18)'!I17</f>
        <v>0</v>
      </c>
      <c r="D16" s="253">
        <f t="shared" si="0"/>
        <v>0</v>
      </c>
      <c r="E16" s="245"/>
      <c r="F16" s="245"/>
      <c r="G16" s="245"/>
    </row>
    <row r="17" spans="1:7" ht="15" x14ac:dyDescent="0.2">
      <c r="A17" s="246" t="s">
        <v>2699</v>
      </c>
      <c r="B17" s="253">
        <f>'BS Conversion'!M18-B23</f>
        <v>0</v>
      </c>
      <c r="C17" s="253">
        <f>'NET POSITION-PROPRIETARY(18)'!I18</f>
        <v>0</v>
      </c>
      <c r="D17" s="253">
        <f t="shared" si="0"/>
        <v>0</v>
      </c>
      <c r="E17" s="245"/>
      <c r="F17" s="245"/>
      <c r="G17" s="245"/>
    </row>
    <row r="18" spans="1:7" ht="15" x14ac:dyDescent="0.2">
      <c r="A18" s="239" t="s">
        <v>1201</v>
      </c>
      <c r="B18" s="253">
        <f>+'BS Conversion'!M19-'BS Conversion'!M41+'BS Conversion'!M21-'BS Conversion'!M46</f>
        <v>0</v>
      </c>
      <c r="C18" s="253">
        <f>+'NET POSITION-PROPRIETARY(18)'!I19+'NET POSITION-PROPRIETARY(18)'!I29-'NET POSITION-PROPRIETARY(18)'!I64-'NET POSITION-PROPRIETARY(18)'!I71</f>
        <v>0</v>
      </c>
      <c r="D18" s="253">
        <f t="shared" si="0"/>
        <v>0</v>
      </c>
      <c r="E18" s="245"/>
      <c r="F18" s="245"/>
      <c r="G18" s="245"/>
    </row>
    <row r="19" spans="1:7" ht="15" x14ac:dyDescent="0.2">
      <c r="A19" s="239" t="s">
        <v>218</v>
      </c>
      <c r="B19" s="253">
        <f>+'GOVERNMENTAL FUNDS - BS(15)'!M22</f>
        <v>0</v>
      </c>
      <c r="C19" s="253">
        <f>+'NET POSITION-PROPRIETARY(18)'!I20</f>
        <v>0</v>
      </c>
      <c r="D19" s="253">
        <f t="shared" si="0"/>
        <v>0</v>
      </c>
      <c r="E19" s="245"/>
      <c r="F19" s="245"/>
      <c r="G19" s="245"/>
    </row>
    <row r="20" spans="1:7" ht="15" x14ac:dyDescent="0.2">
      <c r="A20" s="239" t="s">
        <v>174</v>
      </c>
      <c r="B20" s="253">
        <f>+'BS Conversion'!M22</f>
        <v>0</v>
      </c>
      <c r="C20" s="253">
        <f>'NET POSITION-PROPRIETARY(18)'!I21</f>
        <v>0</v>
      </c>
      <c r="D20" s="253">
        <f t="shared" si="0"/>
        <v>0</v>
      </c>
      <c r="E20" s="245"/>
      <c r="F20" s="245"/>
      <c r="G20" s="245"/>
    </row>
    <row r="21" spans="1:7" ht="15" x14ac:dyDescent="0.2">
      <c r="A21" s="239" t="s">
        <v>885</v>
      </c>
      <c r="B21" s="253">
        <f>+'BS Conversion'!M23</f>
        <v>0</v>
      </c>
      <c r="C21" s="253">
        <f>'NET POSITION-PROPRIETARY(18)'!I22</f>
        <v>0</v>
      </c>
      <c r="D21" s="253">
        <f t="shared" si="0"/>
        <v>0</v>
      </c>
      <c r="E21" s="245"/>
      <c r="F21" s="245"/>
      <c r="G21" s="245"/>
    </row>
    <row r="22" spans="1:7" ht="15" x14ac:dyDescent="0.2">
      <c r="A22" s="239" t="s">
        <v>152</v>
      </c>
      <c r="B22" s="253">
        <f>+'BS Conversion'!M24</f>
        <v>0</v>
      </c>
      <c r="C22" s="253">
        <f>+'NET POSITION-PROPRIETARY(18)'!I30</f>
        <v>0</v>
      </c>
      <c r="D22" s="253">
        <f t="shared" si="0"/>
        <v>0</v>
      </c>
      <c r="E22" s="245"/>
      <c r="F22" s="245"/>
      <c r="G22" s="245"/>
    </row>
    <row r="23" spans="1:7" ht="15" x14ac:dyDescent="0.2">
      <c r="A23" s="239" t="s">
        <v>2774</v>
      </c>
      <c r="B23" s="253"/>
      <c r="C23" s="253">
        <f>'NET POSITION-PROPRIETARY(18)'!I28</f>
        <v>0</v>
      </c>
      <c r="D23" s="253">
        <f t="shared" si="0"/>
        <v>0</v>
      </c>
      <c r="E23" s="245"/>
      <c r="F23" s="245"/>
      <c r="G23" s="245"/>
    </row>
    <row r="24" spans="1:7" ht="15" x14ac:dyDescent="0.2">
      <c r="A24" s="239" t="s">
        <v>639</v>
      </c>
      <c r="B24" s="253"/>
      <c r="C24" s="253"/>
      <c r="D24" s="253"/>
      <c r="E24" s="245"/>
      <c r="F24" s="245"/>
      <c r="G24" s="245"/>
    </row>
    <row r="25" spans="1:7" ht="15" x14ac:dyDescent="0.2">
      <c r="A25" s="239" t="s">
        <v>536</v>
      </c>
      <c r="B25" s="253">
        <f>+'GOV CAP ASSETS-9000(GCAAG)'!H8</f>
        <v>0</v>
      </c>
      <c r="C25" s="253">
        <f>+'NET POSITION-PROPRIETARY(18)'!I32</f>
        <v>0</v>
      </c>
      <c r="D25" s="253">
        <f t="shared" si="0"/>
        <v>0</v>
      </c>
      <c r="E25" s="245"/>
      <c r="F25" s="245"/>
      <c r="G25" s="245"/>
    </row>
    <row r="26" spans="1:7" ht="15" x14ac:dyDescent="0.2">
      <c r="A26" s="239" t="s">
        <v>537</v>
      </c>
      <c r="B26" s="253">
        <f>+'GOV CAP ASSETS-9000(GCAAG)'!H9</f>
        <v>0</v>
      </c>
      <c r="C26" s="253">
        <f>+'NET POSITION-PROPRIETARY(18)'!I33</f>
        <v>0</v>
      </c>
      <c r="D26" s="253">
        <f t="shared" si="0"/>
        <v>0</v>
      </c>
      <c r="E26" s="245"/>
      <c r="F26" s="245"/>
      <c r="G26" s="245"/>
    </row>
    <row r="27" spans="1:7" ht="30" x14ac:dyDescent="0.2">
      <c r="A27" s="246" t="s">
        <v>522</v>
      </c>
      <c r="B27" s="253">
        <f>+'BS Conversion'!H25-B25-B26+'BS Conversion'!I25</f>
        <v>0</v>
      </c>
      <c r="C27" s="253">
        <f>+'NET POSITION-PROPRIETARY(18)'!I34+'NET POSITION-PROPRIETARY(18)'!I35+'NET POSITION-PROPRIETARY(18)'!I36+'NET POSITION-PROPRIETARY(18)'!I37+'NET POSITION-PROPRIETARY(18)'!I38</f>
        <v>0</v>
      </c>
      <c r="D27" s="253">
        <f t="shared" si="0"/>
        <v>0</v>
      </c>
      <c r="E27" s="245"/>
      <c r="F27" s="245"/>
      <c r="G27" s="245"/>
    </row>
    <row r="28" spans="1:7" ht="30" x14ac:dyDescent="0.2">
      <c r="A28" s="246" t="s">
        <v>2769</v>
      </c>
      <c r="B28" s="253">
        <f>'GOV CAP ASSETS-9000(GCAAG)'!H42+'GOV CAP ASSETS-9000(GCAAG)'!H43</f>
        <v>0</v>
      </c>
      <c r="C28" s="253">
        <f>'NET POSITION-PROPRIETARY(18)'!I39</f>
        <v>0</v>
      </c>
      <c r="D28" s="253">
        <f t="shared" si="0"/>
        <v>0</v>
      </c>
      <c r="E28" s="245"/>
      <c r="F28" s="245"/>
      <c r="G28" s="245"/>
    </row>
    <row r="29" spans="1:7" ht="30" x14ac:dyDescent="0.2">
      <c r="A29" s="246" t="s">
        <v>2768</v>
      </c>
      <c r="B29" s="253">
        <f>'BS Conversion'!H26+'BS Conversion'!I26-'GW-STATEMENT NET POSITION(13)'!B28</f>
        <v>0</v>
      </c>
      <c r="C29" s="253">
        <f>'NET POSITION-PROPRIETARY(18)'!I40+'NET POSITION-PROPRIETARY(18)'!I41+'NET POSITION-PROPRIETARY(18)'!I42</f>
        <v>0</v>
      </c>
      <c r="D29" s="253">
        <f t="shared" si="0"/>
        <v>0</v>
      </c>
      <c r="E29" s="245"/>
      <c r="F29" s="245"/>
      <c r="G29" s="245"/>
    </row>
    <row r="30" spans="1:7" ht="15.75" thickBot="1" x14ac:dyDescent="0.25">
      <c r="A30" s="246"/>
      <c r="B30" s="253"/>
      <c r="C30" s="253"/>
      <c r="D30" s="253"/>
      <c r="E30" s="245"/>
      <c r="F30" s="245"/>
      <c r="G30" s="245"/>
    </row>
    <row r="31" spans="1:7" ht="16.5" thickBot="1" x14ac:dyDescent="0.3">
      <c r="A31" s="242" t="s">
        <v>889</v>
      </c>
      <c r="B31" s="255">
        <f>SUM(B9:B30)</f>
        <v>0</v>
      </c>
      <c r="C31" s="255">
        <f t="shared" ref="C31:D31" si="1">SUM(C9:C30)</f>
        <v>0</v>
      </c>
      <c r="D31" s="255">
        <f t="shared" si="1"/>
        <v>0</v>
      </c>
      <c r="E31" s="245"/>
      <c r="F31" s="255">
        <f t="shared" ref="F31:G31" si="2">SUM(F9:F30)</f>
        <v>0</v>
      </c>
      <c r="G31" s="255">
        <f t="shared" si="2"/>
        <v>0</v>
      </c>
    </row>
    <row r="32" spans="1:7" ht="15.75" x14ac:dyDescent="0.25">
      <c r="A32" s="242"/>
      <c r="B32" s="253"/>
      <c r="C32" s="253"/>
      <c r="D32" s="253"/>
      <c r="E32" s="245"/>
      <c r="F32" s="245"/>
      <c r="G32" s="245"/>
    </row>
    <row r="33" spans="1:7" ht="15.75" x14ac:dyDescent="0.25">
      <c r="A33" s="289" t="s">
        <v>1467</v>
      </c>
      <c r="B33" s="253"/>
      <c r="C33" s="253"/>
      <c r="D33" s="253"/>
      <c r="E33" s="245"/>
      <c r="F33" s="245"/>
      <c r="G33" s="245"/>
    </row>
    <row r="34" spans="1:7" ht="15" x14ac:dyDescent="0.2">
      <c r="A34" s="287" t="s">
        <v>2156</v>
      </c>
      <c r="B34" s="253">
        <f>'BS Conversion'!M29</f>
        <v>0</v>
      </c>
      <c r="C34" s="253">
        <f>'NET POSITION-PROPRIETARY(18)'!I48</f>
        <v>0</v>
      </c>
      <c r="D34" s="253">
        <f>B34+C34</f>
        <v>0</v>
      </c>
      <c r="E34" s="245"/>
      <c r="F34" s="245"/>
      <c r="G34" s="245"/>
    </row>
    <row r="35" spans="1:7" ht="15" x14ac:dyDescent="0.2">
      <c r="A35" s="287" t="s">
        <v>2149</v>
      </c>
      <c r="B35" s="253">
        <f>'BS Conversion'!M30</f>
        <v>0</v>
      </c>
      <c r="C35" s="253">
        <f>'NET POSITION-PROPRIETARY(18)'!I49</f>
        <v>0</v>
      </c>
      <c r="D35" s="253">
        <f>B35+C35</f>
        <v>0</v>
      </c>
      <c r="E35" s="245"/>
      <c r="F35" s="245"/>
      <c r="G35" s="245"/>
    </row>
    <row r="36" spans="1:7" ht="15" x14ac:dyDescent="0.2">
      <c r="A36" s="287" t="s">
        <v>2704</v>
      </c>
      <c r="B36" s="253">
        <f>'BS Conversion'!M32</f>
        <v>0</v>
      </c>
      <c r="C36" s="253">
        <f>'NET POSITION-PROPRIETARY(18)'!I50</f>
        <v>0</v>
      </c>
      <c r="D36" s="253"/>
      <c r="E36" s="245"/>
      <c r="F36" s="245"/>
      <c r="G36" s="245"/>
    </row>
    <row r="37" spans="1:7" ht="15.75" thickBot="1" x14ac:dyDescent="0.25">
      <c r="A37" s="287" t="s">
        <v>1477</v>
      </c>
      <c r="B37" s="254">
        <f>'BS Conversion'!M32</f>
        <v>0</v>
      </c>
      <c r="C37" s="254">
        <f>'NET POSITION-PROPRIETARY(18)'!I51</f>
        <v>0</v>
      </c>
      <c r="D37" s="254">
        <f>B37+C37</f>
        <v>0</v>
      </c>
      <c r="E37" s="245"/>
      <c r="F37" s="245"/>
      <c r="G37" s="245"/>
    </row>
    <row r="38" spans="1:7" ht="16.5" thickBot="1" x14ac:dyDescent="0.3">
      <c r="A38" s="242" t="s">
        <v>1469</v>
      </c>
      <c r="B38" s="254">
        <f>SUM(B34:B37)</f>
        <v>0</v>
      </c>
      <c r="C38" s="254">
        <f>SUM(C34:C37)</f>
        <v>0</v>
      </c>
      <c r="D38" s="254">
        <f>SUM(D34:D37)</f>
        <v>0</v>
      </c>
      <c r="E38" s="245"/>
      <c r="F38" s="248">
        <f>SUM(F34:F37)</f>
        <v>0</v>
      </c>
      <c r="G38" s="248">
        <f>SUM(G34:G37)</f>
        <v>0</v>
      </c>
    </row>
    <row r="39" spans="1:7" ht="15" x14ac:dyDescent="0.2">
      <c r="A39" s="239"/>
      <c r="B39" s="253"/>
      <c r="C39" s="253"/>
      <c r="D39" s="253"/>
      <c r="E39" s="245"/>
      <c r="F39" s="245"/>
      <c r="G39" s="245"/>
    </row>
    <row r="40" spans="1:7" ht="15.75" x14ac:dyDescent="0.25">
      <c r="A40" s="244" t="s">
        <v>890</v>
      </c>
      <c r="B40" s="253"/>
      <c r="C40" s="253"/>
      <c r="D40" s="253"/>
      <c r="E40" s="245"/>
      <c r="F40" s="245"/>
      <c r="G40" s="245"/>
    </row>
    <row r="41" spans="1:7" ht="15" customHeight="1" x14ac:dyDescent="0.2">
      <c r="A41" s="246" t="s">
        <v>891</v>
      </c>
      <c r="B41" s="253">
        <f>+'BS Conversion'!M37+'BS Conversion'!M38+'BS Conversion'!M45</f>
        <v>0</v>
      </c>
      <c r="C41" s="253">
        <f>+'NET POSITION-PROPRIETARY(18)'!I56+'NET POSITION-PROPRIETARY(18)'!I57+'NET POSITION-PROPRIETARY(18)'!I66</f>
        <v>0</v>
      </c>
      <c r="D41" s="253">
        <f t="shared" ref="D41:D53" si="3">+B41+C41</f>
        <v>0</v>
      </c>
      <c r="E41" s="245"/>
      <c r="F41" s="245"/>
      <c r="G41" s="245"/>
    </row>
    <row r="42" spans="1:7" ht="15" x14ac:dyDescent="0.2">
      <c r="A42" s="246" t="s">
        <v>1022</v>
      </c>
      <c r="B42" s="253">
        <f>+'BS Conversion'!M44</f>
        <v>0</v>
      </c>
      <c r="C42" s="253">
        <f>+'NET POSITION-PROPRIETARY(18)'!I60</f>
        <v>0</v>
      </c>
      <c r="D42" s="253">
        <f t="shared" si="3"/>
        <v>0</v>
      </c>
      <c r="E42" s="245"/>
      <c r="F42" s="245"/>
      <c r="G42" s="245"/>
    </row>
    <row r="43" spans="1:7" ht="15" x14ac:dyDescent="0.2">
      <c r="A43" s="239" t="s">
        <v>1002</v>
      </c>
      <c r="B43" s="253">
        <f>+'BS Conversion'!M42</f>
        <v>0</v>
      </c>
      <c r="C43" s="253">
        <f>+'NET POSITION-PROPRIETARY(18)'!I65</f>
        <v>0</v>
      </c>
      <c r="D43" s="253">
        <f t="shared" si="3"/>
        <v>0</v>
      </c>
      <c r="E43" s="245"/>
      <c r="F43" s="245"/>
      <c r="G43" s="245"/>
    </row>
    <row r="44" spans="1:7" ht="15" x14ac:dyDescent="0.2">
      <c r="A44" s="239" t="s">
        <v>1532</v>
      </c>
      <c r="B44" s="253">
        <f>'BS Conversion'!M43</f>
        <v>0</v>
      </c>
      <c r="C44" s="253">
        <f>'NET POSITION-PROPRIETARY(18)'!I67</f>
        <v>0</v>
      </c>
      <c r="D44" s="253">
        <f t="shared" si="3"/>
        <v>0</v>
      </c>
      <c r="E44" s="245"/>
      <c r="F44" s="245"/>
      <c r="G44" s="245"/>
    </row>
    <row r="45" spans="1:7" ht="15" x14ac:dyDescent="0.2">
      <c r="A45" s="239" t="s">
        <v>2877</v>
      </c>
      <c r="B45" s="253"/>
      <c r="C45" s="253"/>
      <c r="D45" s="253"/>
      <c r="E45" s="245"/>
      <c r="F45" s="245"/>
      <c r="G45" s="245"/>
    </row>
    <row r="46" spans="1:7" ht="15" x14ac:dyDescent="0.2">
      <c r="A46" s="239" t="s">
        <v>2878</v>
      </c>
      <c r="B46" s="253"/>
      <c r="C46" s="253"/>
      <c r="D46" s="253"/>
      <c r="E46" s="245"/>
      <c r="F46" s="245"/>
      <c r="G46" s="245"/>
    </row>
    <row r="47" spans="1:7" ht="15" x14ac:dyDescent="0.2">
      <c r="A47" s="246" t="s">
        <v>2876</v>
      </c>
      <c r="B47" s="253">
        <f>+'BS Conversion'!M39+'BS Conversion'!M40+'BS Conversion'!M48-B48</f>
        <v>0</v>
      </c>
      <c r="C47" s="253">
        <f>+'NET POSITION-PROPRIETARY(18)'!I58+'NET POSITION-PROPRIETARY(18)'!I59+'NET POSITION-PROPRIETARY(18)'!I61+'NET POSITION-PROPRIETARY(18)'!I62</f>
        <v>0</v>
      </c>
      <c r="D47" s="253">
        <f t="shared" si="3"/>
        <v>0</v>
      </c>
      <c r="E47" s="245"/>
      <c r="F47" s="245"/>
      <c r="G47" s="245"/>
    </row>
    <row r="48" spans="1:7" ht="15" x14ac:dyDescent="0.2">
      <c r="A48" s="246" t="s">
        <v>2879</v>
      </c>
      <c r="B48" s="245"/>
      <c r="C48" s="253">
        <f>'NET POSITION-PROPRIETARY(18)'!I63</f>
        <v>0</v>
      </c>
      <c r="D48" s="253">
        <f t="shared" si="3"/>
        <v>0</v>
      </c>
      <c r="E48" s="245"/>
      <c r="F48" s="245"/>
      <c r="G48" s="245"/>
    </row>
    <row r="49" spans="1:7" ht="15" x14ac:dyDescent="0.2">
      <c r="A49" s="246" t="s">
        <v>2875</v>
      </c>
      <c r="B49" s="253"/>
      <c r="C49" s="253"/>
      <c r="D49" s="253"/>
      <c r="E49" s="245"/>
      <c r="F49" s="245"/>
      <c r="G49" s="245"/>
    </row>
    <row r="50" spans="1:7" ht="15" x14ac:dyDescent="0.2">
      <c r="A50" s="239" t="s">
        <v>2903</v>
      </c>
      <c r="B50" s="253">
        <f>+'BS Conversion'!M49-B53</f>
        <v>0</v>
      </c>
      <c r="C50" s="253">
        <f>+'NET POSITION-PROPRIETARY(18)'!I79-'NET POSITION-PROPRIETARY(18)'!I76-'NET POSITION-PROPRIETARY(18)'!I77-C53</f>
        <v>0</v>
      </c>
      <c r="D50" s="253">
        <f t="shared" si="3"/>
        <v>0</v>
      </c>
      <c r="E50" s="245"/>
      <c r="F50" s="245"/>
      <c r="G50" s="245"/>
    </row>
    <row r="51" spans="1:7" ht="15" x14ac:dyDescent="0.2">
      <c r="A51" s="239" t="s">
        <v>1893</v>
      </c>
      <c r="B51" s="253">
        <f>'BS Conversion'!M50</f>
        <v>0</v>
      </c>
      <c r="C51" s="253">
        <f>'NET POSITION-PROPRIETARY(18)'!I76</f>
        <v>0</v>
      </c>
      <c r="D51" s="253">
        <f t="shared" si="3"/>
        <v>0</v>
      </c>
      <c r="E51" s="245"/>
      <c r="F51" s="245"/>
      <c r="G51" s="245"/>
    </row>
    <row r="52" spans="1:7" ht="15" x14ac:dyDescent="0.2">
      <c r="A52" s="239" t="s">
        <v>2238</v>
      </c>
      <c r="B52" s="253">
        <f>'BS Conversion'!M51</f>
        <v>0</v>
      </c>
      <c r="C52" s="253">
        <f>'NET POSITION-PROPRIETARY(18)'!I77</f>
        <v>0</v>
      </c>
      <c r="D52" s="253">
        <f t="shared" si="3"/>
        <v>0</v>
      </c>
      <c r="E52" s="245"/>
      <c r="F52" s="245"/>
      <c r="G52" s="245"/>
    </row>
    <row r="53" spans="1:7" ht="15.75" thickBot="1" x14ac:dyDescent="0.25">
      <c r="A53" s="239" t="s">
        <v>2879</v>
      </c>
      <c r="B53" s="253">
        <f>'GOV DEBT-9500(GLTDAG)'!F40-B48</f>
        <v>0</v>
      </c>
      <c r="C53" s="253">
        <f>'NET POSITION-PROPRIETARY(18)'!I78</f>
        <v>0</v>
      </c>
      <c r="D53" s="253">
        <f t="shared" si="3"/>
        <v>0</v>
      </c>
      <c r="E53" s="245"/>
      <c r="F53" s="245"/>
      <c r="G53" s="245"/>
    </row>
    <row r="54" spans="1:7" ht="16.5" thickBot="1" x14ac:dyDescent="0.3">
      <c r="A54" s="242" t="s">
        <v>894</v>
      </c>
      <c r="B54" s="255">
        <f>SUM(B41:B53)</f>
        <v>0</v>
      </c>
      <c r="C54" s="255">
        <f>SUM(C41:C53)</f>
        <v>0</v>
      </c>
      <c r="D54" s="255">
        <f>SUM(D41:D53)</f>
        <v>0</v>
      </c>
      <c r="E54" s="245"/>
      <c r="F54" s="248">
        <f>SUM(F41:F52)</f>
        <v>0</v>
      </c>
      <c r="G54" s="248">
        <f>SUM(G41:G52)</f>
        <v>0</v>
      </c>
    </row>
    <row r="55" spans="1:7" ht="15.75" x14ac:dyDescent="0.25">
      <c r="A55" s="242"/>
      <c r="B55" s="253"/>
      <c r="C55" s="253"/>
      <c r="D55" s="253"/>
      <c r="E55" s="245"/>
      <c r="F55" s="245"/>
      <c r="G55" s="245"/>
    </row>
    <row r="56" spans="1:7" ht="15.75" x14ac:dyDescent="0.25">
      <c r="A56" s="289" t="s">
        <v>1470</v>
      </c>
      <c r="B56" s="253"/>
      <c r="C56" s="253"/>
      <c r="D56" s="253"/>
      <c r="E56" s="245"/>
      <c r="F56" s="245"/>
      <c r="G56" s="245"/>
    </row>
    <row r="57" spans="1:7" ht="15" x14ac:dyDescent="0.2">
      <c r="A57" s="287" t="s">
        <v>2155</v>
      </c>
      <c r="B57" s="253">
        <f>'BS Conversion'!M54</f>
        <v>0</v>
      </c>
      <c r="C57" s="253">
        <f>'NET POSITION-PROPRIETARY(18)'!I84</f>
        <v>0</v>
      </c>
      <c r="D57" s="253">
        <f>B57+C57</f>
        <v>0</v>
      </c>
      <c r="E57" s="245"/>
      <c r="F57" s="245"/>
      <c r="G57" s="245"/>
    </row>
    <row r="58" spans="1:7" ht="15" x14ac:dyDescent="0.2">
      <c r="A58" s="287" t="s">
        <v>2150</v>
      </c>
      <c r="B58" s="253">
        <f>'BS Conversion'!M55</f>
        <v>0</v>
      </c>
      <c r="C58" s="253">
        <f>'NET POSITION-PROPRIETARY(18)'!I85</f>
        <v>0</v>
      </c>
      <c r="D58" s="253">
        <f>B58+C58</f>
        <v>0</v>
      </c>
      <c r="E58" s="245"/>
      <c r="F58" s="245"/>
      <c r="G58" s="245"/>
    </row>
    <row r="59" spans="1:7" ht="15" x14ac:dyDescent="0.2">
      <c r="A59" s="287" t="s">
        <v>2703</v>
      </c>
      <c r="B59" s="253">
        <f>'BS Conversion'!M56</f>
        <v>0</v>
      </c>
      <c r="C59" s="253">
        <f>'NET POSITION-PROPRIETARY(18)'!I86</f>
        <v>0</v>
      </c>
      <c r="D59" s="253">
        <f>B59+C59</f>
        <v>0</v>
      </c>
      <c r="E59" s="245"/>
      <c r="F59" s="245"/>
      <c r="G59" s="245"/>
    </row>
    <row r="60" spans="1:7" ht="15.75" thickBot="1" x14ac:dyDescent="0.25">
      <c r="A60" s="287" t="s">
        <v>1472</v>
      </c>
      <c r="B60" s="254">
        <f>'BS Conversion'!M58+'BS Conversion'!M57</f>
        <v>0</v>
      </c>
      <c r="C60" s="254">
        <f>'NET POSITION-PROPRIETARY(18)'!I87</f>
        <v>0</v>
      </c>
      <c r="D60" s="254">
        <f>B60+C60</f>
        <v>0</v>
      </c>
      <c r="E60" s="245"/>
      <c r="F60" s="247"/>
      <c r="G60" s="247"/>
    </row>
    <row r="61" spans="1:7" ht="16.5" thickBot="1" x14ac:dyDescent="0.3">
      <c r="A61" s="242" t="s">
        <v>1473</v>
      </c>
      <c r="B61" s="255">
        <f>SUM(B57:B60)</f>
        <v>0</v>
      </c>
      <c r="C61" s="255">
        <f>SUM(C57:C60)</f>
        <v>0</v>
      </c>
      <c r="D61" s="255">
        <f>SUM(D57:D60)</f>
        <v>0</v>
      </c>
      <c r="E61" s="245"/>
      <c r="F61" s="248">
        <f>SUM(F57:F60)</f>
        <v>0</v>
      </c>
      <c r="G61" s="248">
        <f>SUM(G57:G60)</f>
        <v>0</v>
      </c>
    </row>
    <row r="62" spans="1:7" ht="15" x14ac:dyDescent="0.2">
      <c r="A62" s="239"/>
      <c r="B62" s="253"/>
      <c r="C62" s="253"/>
      <c r="D62" s="253"/>
      <c r="E62" s="245"/>
      <c r="F62" s="245"/>
      <c r="G62" s="245"/>
    </row>
    <row r="63" spans="1:7" ht="16.5" customHeight="1" x14ac:dyDescent="0.25">
      <c r="A63" s="244" t="s">
        <v>1404</v>
      </c>
      <c r="B63" s="253"/>
      <c r="C63" s="253"/>
      <c r="D63" s="253"/>
      <c r="E63" s="245"/>
      <c r="F63" s="245"/>
      <c r="G63" s="245"/>
    </row>
    <row r="64" spans="1:7" ht="15" x14ac:dyDescent="0.2">
      <c r="A64" s="246" t="s">
        <v>1438</v>
      </c>
      <c r="B64" s="253">
        <f>+'BS Conversion'!M62</f>
        <v>0</v>
      </c>
      <c r="C64" s="253">
        <f>+'NET POSITION-PROPRIETARY(18)'!I91</f>
        <v>0</v>
      </c>
      <c r="D64" s="253">
        <f>+B64+C64</f>
        <v>0</v>
      </c>
      <c r="E64" s="245"/>
      <c r="F64" s="245"/>
      <c r="G64" s="245"/>
    </row>
    <row r="65" spans="1:7" ht="15" x14ac:dyDescent="0.2">
      <c r="A65" s="239" t="s">
        <v>1098</v>
      </c>
      <c r="B65" s="253">
        <f>'BS Conversion'!M67-B66-B67-B68-B69-B70-B71-B72-B73-B74</f>
        <v>0</v>
      </c>
      <c r="C65" s="253"/>
      <c r="D65" s="253">
        <f>+B65+C65</f>
        <v>0</v>
      </c>
      <c r="E65" s="245"/>
      <c r="F65" s="245"/>
      <c r="G65" s="245"/>
    </row>
    <row r="66" spans="1:7" ht="15" x14ac:dyDescent="0.2">
      <c r="A66" s="239" t="s">
        <v>934</v>
      </c>
      <c r="B66" s="245"/>
      <c r="C66" s="245"/>
      <c r="D66" s="253">
        <f t="shared" ref="D66:D78" si="4">+B66+C66</f>
        <v>0</v>
      </c>
      <c r="E66" s="245"/>
      <c r="F66" s="245"/>
      <c r="G66" s="245"/>
    </row>
    <row r="67" spans="1:7" ht="15" x14ac:dyDescent="0.2">
      <c r="A67" s="239" t="s">
        <v>515</v>
      </c>
      <c r="B67" s="245"/>
      <c r="C67" s="245">
        <f>+'NET POSITION-PROPRIETARY(18)'!I93+'NET POSITION-PROPRIETARY(18)'!I94+'NET POSITION-PROPRIETARY(18)'!I95+'NET POSITION-PROPRIETARY(18)'!I96-C68-C69-C70-C71-C72-C73-C74-C75-C66</f>
        <v>0</v>
      </c>
      <c r="D67" s="253">
        <f t="shared" si="4"/>
        <v>0</v>
      </c>
      <c r="E67" s="245"/>
      <c r="F67" s="245"/>
      <c r="G67" s="245"/>
    </row>
    <row r="68" spans="1:7" ht="15" x14ac:dyDescent="0.2">
      <c r="A68" s="239" t="s">
        <v>1259</v>
      </c>
      <c r="B68" s="245">
        <f>'GOVERNMENTAL FUNDS - BS(15)'!M58</f>
        <v>0</v>
      </c>
      <c r="C68" s="245"/>
      <c r="D68" s="253">
        <f t="shared" si="4"/>
        <v>0</v>
      </c>
      <c r="E68" s="245"/>
      <c r="F68" s="245"/>
      <c r="G68" s="245"/>
    </row>
    <row r="69" spans="1:7" ht="15" x14ac:dyDescent="0.2">
      <c r="A69" s="239" t="s">
        <v>936</v>
      </c>
      <c r="B69" s="245">
        <f>'GOVERNMENTAL FUNDS - BS(15)'!M59</f>
        <v>0</v>
      </c>
      <c r="C69" s="245"/>
      <c r="D69" s="253">
        <f t="shared" si="4"/>
        <v>0</v>
      </c>
      <c r="E69" s="245"/>
      <c r="F69" s="245"/>
      <c r="G69" s="245"/>
    </row>
    <row r="70" spans="1:7" ht="15" x14ac:dyDescent="0.2">
      <c r="A70" s="239" t="s">
        <v>935</v>
      </c>
      <c r="B70" s="245">
        <f>'GOVERNMENTAL FUNDS - BS(15)'!M60</f>
        <v>0</v>
      </c>
      <c r="C70" s="245"/>
      <c r="D70" s="253">
        <f t="shared" si="4"/>
        <v>0</v>
      </c>
      <c r="E70" s="245"/>
      <c r="F70" s="245"/>
      <c r="G70" s="245"/>
    </row>
    <row r="71" spans="1:7" ht="15" x14ac:dyDescent="0.2">
      <c r="A71" s="239" t="s">
        <v>937</v>
      </c>
      <c r="B71" s="245"/>
      <c r="C71" s="245"/>
      <c r="D71" s="253">
        <f t="shared" si="4"/>
        <v>0</v>
      </c>
      <c r="E71" s="245"/>
      <c r="F71" s="245"/>
      <c r="G71" s="245"/>
    </row>
    <row r="72" spans="1:7" ht="15" x14ac:dyDescent="0.2">
      <c r="A72" s="239" t="s">
        <v>938</v>
      </c>
      <c r="B72" s="245">
        <f>'GOVERNMENTAL FUNDS - BS(15)'!M61</f>
        <v>0</v>
      </c>
      <c r="C72" s="245"/>
      <c r="D72" s="253">
        <f t="shared" si="4"/>
        <v>0</v>
      </c>
      <c r="E72" s="245"/>
      <c r="F72" s="245"/>
      <c r="G72" s="245"/>
    </row>
    <row r="73" spans="1:7" ht="15" x14ac:dyDescent="0.2">
      <c r="A73" s="239" t="s">
        <v>205</v>
      </c>
      <c r="B73" s="245"/>
      <c r="C73" s="245"/>
      <c r="D73" s="253">
        <f t="shared" si="4"/>
        <v>0</v>
      </c>
      <c r="E73" s="245"/>
      <c r="F73" s="245"/>
      <c r="G73" s="245"/>
    </row>
    <row r="74" spans="1:7" ht="15" x14ac:dyDescent="0.2">
      <c r="A74" s="239" t="s">
        <v>1265</v>
      </c>
      <c r="B74" s="245"/>
      <c r="C74" s="245"/>
      <c r="D74" s="253">
        <f t="shared" si="4"/>
        <v>0</v>
      </c>
      <c r="E74" s="245"/>
      <c r="F74" s="245"/>
      <c r="G74" s="245"/>
    </row>
    <row r="75" spans="1:7" ht="15" x14ac:dyDescent="0.2">
      <c r="A75" s="239" t="s">
        <v>1270</v>
      </c>
      <c r="B75" s="245">
        <f>'BS Conversion'!M66-B76</f>
        <v>0</v>
      </c>
      <c r="C75" s="245"/>
      <c r="D75" s="253">
        <f t="shared" si="4"/>
        <v>0</v>
      </c>
      <c r="E75" s="245"/>
      <c r="F75" s="245"/>
      <c r="G75" s="245"/>
    </row>
    <row r="76" spans="1:7" ht="15" x14ac:dyDescent="0.2">
      <c r="A76" s="239" t="s">
        <v>1271</v>
      </c>
      <c r="B76" s="245"/>
      <c r="C76" s="245"/>
      <c r="D76" s="253">
        <f t="shared" si="4"/>
        <v>0</v>
      </c>
      <c r="E76" s="245"/>
      <c r="F76" s="245"/>
      <c r="G76" s="245"/>
    </row>
    <row r="77" spans="1:7" ht="15" x14ac:dyDescent="0.2">
      <c r="A77" s="239"/>
      <c r="B77" s="253"/>
      <c r="C77" s="253"/>
      <c r="D77" s="253"/>
      <c r="E77" s="245"/>
      <c r="F77" s="245"/>
      <c r="G77" s="245"/>
    </row>
    <row r="78" spans="1:7" ht="15" x14ac:dyDescent="0.2">
      <c r="A78" s="239" t="s">
        <v>1099</v>
      </c>
      <c r="B78" s="253">
        <f>'BS Conversion'!M72</f>
        <v>0</v>
      </c>
      <c r="C78" s="253">
        <f>C31+C38-C54-C61-C64-C66-C67-C68-C69-C70-C71-C72-C73-C74-C75-C76-C77</f>
        <v>0</v>
      </c>
      <c r="D78" s="253">
        <f t="shared" si="4"/>
        <v>0</v>
      </c>
      <c r="E78" s="245"/>
      <c r="F78" s="245"/>
      <c r="G78" s="245"/>
    </row>
    <row r="79" spans="1:7" ht="15" customHeight="1" thickBot="1" x14ac:dyDescent="0.25">
      <c r="A79" s="239"/>
      <c r="B79" s="254"/>
      <c r="C79" s="254"/>
      <c r="D79" s="254"/>
      <c r="E79" s="245"/>
      <c r="F79" s="247"/>
      <c r="G79" s="247"/>
    </row>
    <row r="80" spans="1:7" ht="17.25" customHeight="1" thickBot="1" x14ac:dyDescent="0.3">
      <c r="A80" s="242" t="s">
        <v>1398</v>
      </c>
      <c r="B80" s="256">
        <f>SUM(B64:B79)</f>
        <v>0</v>
      </c>
      <c r="C80" s="256">
        <f>SUM(C64:C79)</f>
        <v>0</v>
      </c>
      <c r="D80" s="256">
        <f>SUM(D64:D79)</f>
        <v>0</v>
      </c>
      <c r="E80" s="245"/>
      <c r="F80" s="249">
        <f>SUM(F64:F79)</f>
        <v>0</v>
      </c>
      <c r="G80" s="249">
        <f>SUM(G64:G79)</f>
        <v>0</v>
      </c>
    </row>
    <row r="81" spans="1:7" ht="13.5" thickTop="1" x14ac:dyDescent="0.2">
      <c r="A81" s="406" t="s">
        <v>1616</v>
      </c>
      <c r="B81" s="579">
        <f>B80-'GW-STATEMENT OF ACTIVITIES(14)'!H61</f>
        <v>0</v>
      </c>
      <c r="C81" s="579">
        <f>C80-'GW-STATEMENT OF ACTIVITIES(14)'!I61</f>
        <v>0</v>
      </c>
      <c r="D81" s="579">
        <f>D80-'GW-STATEMENT OF ACTIVITIES(14)'!J61</f>
        <v>0</v>
      </c>
    </row>
    <row r="82" spans="1:7" ht="15.75" x14ac:dyDescent="0.25">
      <c r="A82" s="250" t="s">
        <v>1138</v>
      </c>
      <c r="B82" s="236"/>
      <c r="C82" s="251"/>
      <c r="D82" s="236"/>
      <c r="E82" s="236"/>
      <c r="F82" s="236"/>
      <c r="G82" s="236"/>
    </row>
    <row r="83" spans="1:7" x14ac:dyDescent="0.2">
      <c r="B83" s="137">
        <f>B31+B38-B54-B61-B80</f>
        <v>0</v>
      </c>
      <c r="C83" s="137">
        <f>C31+C38-C54-C61-C80</f>
        <v>0</v>
      </c>
      <c r="D83" s="137">
        <f>D31+D38-D54-D61-D80</f>
        <v>0</v>
      </c>
    </row>
    <row r="84" spans="1:7" x14ac:dyDescent="0.2">
      <c r="A84" s="252"/>
      <c r="B84" s="252"/>
      <c r="C84" s="310"/>
      <c r="D84" s="252"/>
      <c r="E84" s="252"/>
      <c r="F84" s="252"/>
      <c r="G84" s="252"/>
    </row>
  </sheetData>
  <sheetProtection sheet="1"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64"/>
  <sheetViews>
    <sheetView workbookViewId="0">
      <pane xSplit="2" ySplit="10" topLeftCell="C11" activePane="bottomRight" state="frozen"/>
      <selection activeCell="A53" sqref="A53:K53"/>
      <selection pane="topRight" activeCell="A53" sqref="A53:K53"/>
      <selection pane="bottomLeft" activeCell="A53" sqref="A53:K53"/>
      <selection pane="bottomRight" activeCell="B7" sqref="B7"/>
    </sheetView>
  </sheetViews>
  <sheetFormatPr defaultColWidth="8.85546875" defaultRowHeight="12.75" x14ac:dyDescent="0.2"/>
  <cols>
    <col min="1" max="1" width="4.7109375" style="237" customWidth="1"/>
    <col min="2" max="2" width="45.7109375" style="237" customWidth="1"/>
    <col min="3" max="6" width="17.7109375" style="237" customWidth="1"/>
    <col min="7" max="7" width="1.7109375" style="237" customWidth="1"/>
    <col min="8" max="10" width="17.7109375" style="237" customWidth="1"/>
    <col min="11" max="11" width="1.7109375" style="237" customWidth="1"/>
    <col min="12" max="13" width="17.7109375" style="237" customWidth="1"/>
    <col min="14" max="16384" width="8.85546875" style="237"/>
  </cols>
  <sheetData>
    <row r="1" spans="1:13" ht="18" x14ac:dyDescent="0.25">
      <c r="B1" s="235">
        <f>+'GW-STATEMENT NET POSITION(13)'!A1</f>
        <v>0</v>
      </c>
      <c r="C1" s="252"/>
      <c r="D1" s="252"/>
      <c r="E1" s="252"/>
      <c r="F1" s="252"/>
      <c r="G1" s="252"/>
      <c r="H1" s="252"/>
      <c r="I1" s="252"/>
      <c r="J1" s="252"/>
      <c r="K1" s="252"/>
    </row>
    <row r="2" spans="1:13" ht="18" x14ac:dyDescent="0.25">
      <c r="B2" s="235" t="s">
        <v>1101</v>
      </c>
      <c r="C2" s="252"/>
      <c r="D2" s="252"/>
      <c r="E2" s="252"/>
      <c r="F2" s="252"/>
      <c r="G2" s="252"/>
      <c r="H2" s="252"/>
      <c r="I2" s="252"/>
      <c r="J2" s="252"/>
      <c r="K2" s="252"/>
    </row>
    <row r="3" spans="1:13" ht="18" x14ac:dyDescent="0.25">
      <c r="B3" s="238" t="str">
        <f>'COVER PAGE'!A30</f>
        <v>FISCAL YEAR ENDING JUNE 30, 2024</v>
      </c>
      <c r="C3" s="252"/>
      <c r="D3" s="252"/>
      <c r="E3" s="252"/>
      <c r="F3" s="252"/>
      <c r="G3" s="252"/>
      <c r="H3" s="252"/>
      <c r="I3" s="252"/>
      <c r="J3" s="252"/>
      <c r="K3" s="252"/>
    </row>
    <row r="5" spans="1:13" ht="15.75" x14ac:dyDescent="0.25">
      <c r="J5" s="242"/>
    </row>
    <row r="6" spans="1:13" ht="15.75" x14ac:dyDescent="0.25">
      <c r="B6" s="239"/>
      <c r="C6" s="239"/>
      <c r="D6" s="239"/>
      <c r="E6" s="239"/>
      <c r="F6" s="239"/>
      <c r="G6" s="239"/>
      <c r="H6" s="257" t="s">
        <v>1110</v>
      </c>
      <c r="I6" s="258"/>
      <c r="J6" s="258"/>
      <c r="K6" s="258"/>
      <c r="L6" s="258"/>
      <c r="M6" s="258"/>
    </row>
    <row r="7" spans="1:13" ht="16.5" thickBot="1" x14ac:dyDescent="0.3">
      <c r="A7"/>
      <c r="B7" s="6"/>
      <c r="C7" s="6"/>
      <c r="D7" s="521" t="s">
        <v>1102</v>
      </c>
      <c r="E7" s="522"/>
      <c r="F7" s="522"/>
      <c r="G7" s="239"/>
      <c r="H7" s="240" t="s">
        <v>1434</v>
      </c>
      <c r="I7" s="241"/>
      <c r="J7" s="241"/>
      <c r="K7" s="241"/>
      <c r="L7" s="241"/>
      <c r="M7" s="241"/>
    </row>
    <row r="8" spans="1:13" ht="16.5" thickBot="1" x14ac:dyDescent="0.3">
      <c r="A8"/>
      <c r="B8" s="6"/>
      <c r="C8" s="9"/>
      <c r="D8" s="9" t="s">
        <v>1107</v>
      </c>
      <c r="E8" s="9" t="s">
        <v>1103</v>
      </c>
      <c r="F8" s="9" t="s">
        <v>1106</v>
      </c>
      <c r="G8" s="242"/>
      <c r="H8" s="524" t="s">
        <v>874</v>
      </c>
      <c r="I8" s="259"/>
      <c r="J8" s="260"/>
      <c r="K8" s="239"/>
      <c r="L8" s="261" t="s">
        <v>875</v>
      </c>
      <c r="M8" s="262"/>
    </row>
    <row r="9" spans="1:13" ht="15.75" x14ac:dyDescent="0.25">
      <c r="A9"/>
      <c r="B9" s="6"/>
      <c r="C9" s="9"/>
      <c r="D9" s="9" t="s">
        <v>803</v>
      </c>
      <c r="E9" s="9" t="s">
        <v>710</v>
      </c>
      <c r="F9" s="9" t="s">
        <v>1104</v>
      </c>
      <c r="G9" s="242"/>
      <c r="H9" s="9" t="s">
        <v>876</v>
      </c>
      <c r="I9" s="242" t="s">
        <v>877</v>
      </c>
      <c r="J9" s="239"/>
      <c r="K9" s="239"/>
      <c r="L9" s="239"/>
      <c r="M9" s="239"/>
    </row>
    <row r="10" spans="1:13" ht="16.5" thickBot="1" x14ac:dyDescent="0.3">
      <c r="A10"/>
      <c r="B10" s="523" t="s">
        <v>1109</v>
      </c>
      <c r="C10" s="515" t="s">
        <v>1108</v>
      </c>
      <c r="D10" s="515" t="s">
        <v>873</v>
      </c>
      <c r="E10" s="515" t="s">
        <v>1105</v>
      </c>
      <c r="F10" s="515" t="s">
        <v>1105</v>
      </c>
      <c r="G10" s="242"/>
      <c r="H10" s="515" t="s">
        <v>879</v>
      </c>
      <c r="I10" s="243" t="s">
        <v>879</v>
      </c>
      <c r="J10" s="243" t="s">
        <v>878</v>
      </c>
      <c r="K10" s="239"/>
      <c r="L10" s="263"/>
      <c r="M10" s="263"/>
    </row>
    <row r="11" spans="1:13" ht="15.75" x14ac:dyDescent="0.25">
      <c r="A11"/>
      <c r="B11" s="8" t="s">
        <v>1111</v>
      </c>
      <c r="C11" s="296"/>
      <c r="D11" s="296"/>
      <c r="E11" s="296"/>
      <c r="F11" s="296"/>
      <c r="G11" s="264"/>
      <c r="H11" s="296"/>
      <c r="I11" s="264"/>
      <c r="J11" s="264"/>
      <c r="K11" s="264"/>
      <c r="L11" s="264"/>
      <c r="M11" s="264"/>
    </row>
    <row r="12" spans="1:13" ht="15" x14ac:dyDescent="0.2">
      <c r="A12"/>
      <c r="B12" s="6" t="s">
        <v>1112</v>
      </c>
      <c r="C12" s="253"/>
      <c r="D12" s="253"/>
      <c r="E12" s="253"/>
      <c r="F12" s="253"/>
      <c r="G12" s="245"/>
      <c r="H12" s="253"/>
      <c r="I12" s="245"/>
      <c r="J12" s="245"/>
      <c r="K12" s="245"/>
      <c r="L12" s="245"/>
      <c r="M12" s="245"/>
    </row>
    <row r="13" spans="1:13" ht="15" x14ac:dyDescent="0.2">
      <c r="A13"/>
      <c r="B13" s="6" t="s">
        <v>26</v>
      </c>
      <c r="C13" s="253">
        <f>+'OP Conversion'!Q23</f>
        <v>0</v>
      </c>
      <c r="D13" s="253">
        <f>+'Revenue Analysis'!G11+'Revenue Analysis'!H11+'Revenue Analysis'!I11+'Revenue Analysis'!J11+'Revenue Analysis'!C11</f>
        <v>0</v>
      </c>
      <c r="E13" s="253">
        <f>+'Revenue Analysis'!D11+'Revenue Analysis'!F11</f>
        <v>0</v>
      </c>
      <c r="F13" s="253">
        <f>+'Revenue Analysis'!E11</f>
        <v>0</v>
      </c>
      <c r="G13" s="245"/>
      <c r="H13" s="253">
        <f>-C13+D13+E13+F13</f>
        <v>0</v>
      </c>
      <c r="I13" s="245"/>
      <c r="J13" s="253">
        <f>+H13+I13</f>
        <v>0</v>
      </c>
      <c r="K13" s="245"/>
      <c r="L13" s="245"/>
      <c r="M13" s="245"/>
    </row>
    <row r="14" spans="1:13" ht="15" x14ac:dyDescent="0.2">
      <c r="A14"/>
      <c r="B14" s="6" t="s">
        <v>27</v>
      </c>
      <c r="C14" s="253">
        <f>+'OP Conversion'!Q24</f>
        <v>0</v>
      </c>
      <c r="D14" s="253">
        <f>+'Revenue Analysis'!G12+'Revenue Analysis'!H12+'Revenue Analysis'!I12+'Revenue Analysis'!J12+'Revenue Analysis'!C12</f>
        <v>0</v>
      </c>
      <c r="E14" s="253">
        <f>+'Revenue Analysis'!D12+'Revenue Analysis'!F12</f>
        <v>0</v>
      </c>
      <c r="F14" s="253">
        <f>+'Revenue Analysis'!E12</f>
        <v>0</v>
      </c>
      <c r="G14" s="245"/>
      <c r="H14" s="253">
        <f t="shared" ref="H14:H23" si="0">-C14+D14+E14+F14</f>
        <v>0</v>
      </c>
      <c r="I14" s="245"/>
      <c r="J14" s="253">
        <f t="shared" ref="J14:J23" si="1">+H14+I14</f>
        <v>0</v>
      </c>
      <c r="K14" s="245"/>
      <c r="L14" s="245"/>
      <c r="M14" s="245"/>
    </row>
    <row r="15" spans="1:13" ht="15" x14ac:dyDescent="0.2">
      <c r="A15"/>
      <c r="B15" s="6" t="s">
        <v>28</v>
      </c>
      <c r="C15" s="253">
        <f>+'OP Conversion'!Q25</f>
        <v>0</v>
      </c>
      <c r="D15" s="253">
        <f>+'Revenue Analysis'!G13+'Revenue Analysis'!H13+'Revenue Analysis'!I13+'Revenue Analysis'!J13+'Revenue Analysis'!B13+'Revenue Analysis'!B20+'Revenue Analysis'!C13</f>
        <v>0</v>
      </c>
      <c r="E15" s="253">
        <f>+'Revenue Analysis'!D13+'Revenue Analysis'!F13</f>
        <v>0</v>
      </c>
      <c r="F15" s="253">
        <f>+'Revenue Analysis'!E13</f>
        <v>0</v>
      </c>
      <c r="G15" s="245"/>
      <c r="H15" s="253">
        <f t="shared" si="0"/>
        <v>0</v>
      </c>
      <c r="I15" s="245"/>
      <c r="J15" s="253">
        <f t="shared" si="1"/>
        <v>0</v>
      </c>
      <c r="K15" s="245"/>
      <c r="L15" s="245"/>
      <c r="M15" s="245"/>
    </row>
    <row r="16" spans="1:13" ht="15" x14ac:dyDescent="0.2">
      <c r="A16"/>
      <c r="B16" s="6" t="s">
        <v>29</v>
      </c>
      <c r="C16" s="253">
        <f>+'OP Conversion'!Q26</f>
        <v>0</v>
      </c>
      <c r="D16" s="253">
        <f>+'Revenue Analysis'!G14+'Revenue Analysis'!H14+'Revenue Analysis'!I14+'Revenue Analysis'!J14+'Revenue Analysis'!C14</f>
        <v>0</v>
      </c>
      <c r="E16" s="253">
        <f>+'Revenue Analysis'!D14+'Revenue Analysis'!F14</f>
        <v>0</v>
      </c>
      <c r="F16" s="253">
        <f>+'Revenue Analysis'!E14</f>
        <v>0</v>
      </c>
      <c r="G16" s="245"/>
      <c r="H16" s="253">
        <f t="shared" si="0"/>
        <v>0</v>
      </c>
      <c r="I16" s="245"/>
      <c r="J16" s="253">
        <f t="shared" si="1"/>
        <v>0</v>
      </c>
      <c r="K16" s="245"/>
      <c r="L16" s="245"/>
      <c r="M16" s="245"/>
    </row>
    <row r="17" spans="1:13" ht="15" x14ac:dyDescent="0.2">
      <c r="A17"/>
      <c r="B17" s="6" t="s">
        <v>497</v>
      </c>
      <c r="C17" s="253">
        <f>+'OP Conversion'!Q27</f>
        <v>0</v>
      </c>
      <c r="D17" s="253">
        <f>+'Revenue Analysis'!G15+'Revenue Analysis'!H15+'Revenue Analysis'!I15+'Revenue Analysis'!J15+'Revenue Analysis'!C15</f>
        <v>0</v>
      </c>
      <c r="E17" s="253">
        <f>+'Revenue Analysis'!D15+'Revenue Analysis'!F15</f>
        <v>0</v>
      </c>
      <c r="F17" s="253">
        <f>+'Revenue Analysis'!E15</f>
        <v>0</v>
      </c>
      <c r="G17" s="245"/>
      <c r="H17" s="253">
        <f t="shared" si="0"/>
        <v>0</v>
      </c>
      <c r="I17" s="245"/>
      <c r="J17" s="253">
        <f t="shared" si="1"/>
        <v>0</v>
      </c>
      <c r="K17" s="245"/>
      <c r="L17" s="245"/>
      <c r="M17" s="245"/>
    </row>
    <row r="18" spans="1:13" ht="15" x14ac:dyDescent="0.2">
      <c r="A18"/>
      <c r="B18" s="6" t="s">
        <v>498</v>
      </c>
      <c r="C18" s="253">
        <f>+'OP Conversion'!Q28</f>
        <v>0</v>
      </c>
      <c r="D18" s="253">
        <f>+'Revenue Analysis'!G16+'Revenue Analysis'!H16+'Revenue Analysis'!I16+'Revenue Analysis'!J16+'Revenue Analysis'!C16</f>
        <v>0</v>
      </c>
      <c r="E18" s="253">
        <f>+'Revenue Analysis'!D16+'Revenue Analysis'!F16</f>
        <v>0</v>
      </c>
      <c r="F18" s="253">
        <f>+'Revenue Analysis'!E16</f>
        <v>0</v>
      </c>
      <c r="G18" s="245"/>
      <c r="H18" s="253">
        <f t="shared" si="0"/>
        <v>0</v>
      </c>
      <c r="I18" s="245"/>
      <c r="J18" s="253">
        <f t="shared" si="1"/>
        <v>0</v>
      </c>
      <c r="K18" s="245"/>
      <c r="L18" s="245"/>
      <c r="M18" s="245"/>
    </row>
    <row r="19" spans="1:13" ht="15" x14ac:dyDescent="0.2">
      <c r="A19"/>
      <c r="B19" s="6" t="s">
        <v>872</v>
      </c>
      <c r="C19" s="253">
        <f>+'OP Conversion'!Q29</f>
        <v>0</v>
      </c>
      <c r="D19" s="253">
        <f>+'Revenue Analysis'!G17+'Revenue Analysis'!H17+'Revenue Analysis'!I17+'Revenue Analysis'!J17+'Revenue Analysis'!C17</f>
        <v>0</v>
      </c>
      <c r="E19" s="253">
        <f>+'Revenue Analysis'!D17+'Revenue Analysis'!F17</f>
        <v>0</v>
      </c>
      <c r="F19" s="253">
        <f>+'Revenue Analysis'!E17</f>
        <v>0</v>
      </c>
      <c r="G19" s="245"/>
      <c r="H19" s="253">
        <f t="shared" si="0"/>
        <v>0</v>
      </c>
      <c r="I19" s="245"/>
      <c r="J19" s="253">
        <f t="shared" si="1"/>
        <v>0</v>
      </c>
      <c r="K19" s="245"/>
      <c r="L19" s="245"/>
      <c r="M19" s="245"/>
    </row>
    <row r="20" spans="1:13" ht="15" x14ac:dyDescent="0.2">
      <c r="A20"/>
      <c r="B20" s="6" t="s">
        <v>319</v>
      </c>
      <c r="C20" s="253">
        <f>+'OP Conversion'!Q30</f>
        <v>0</v>
      </c>
      <c r="D20" s="253">
        <f>+'Revenue Analysis'!G18+'Revenue Analysis'!H18+'Revenue Analysis'!I18+'Revenue Analysis'!J18+'Revenue Analysis'!C18</f>
        <v>0</v>
      </c>
      <c r="E20" s="253">
        <f>+'Revenue Analysis'!D18+'Revenue Analysis'!F18</f>
        <v>0</v>
      </c>
      <c r="F20" s="253">
        <f>+'Revenue Analysis'!E18</f>
        <v>0</v>
      </c>
      <c r="G20" s="245"/>
      <c r="H20" s="253">
        <f t="shared" si="0"/>
        <v>0</v>
      </c>
      <c r="I20" s="245"/>
      <c r="J20" s="253">
        <f t="shared" si="1"/>
        <v>0</v>
      </c>
      <c r="K20" s="245"/>
      <c r="L20" s="245"/>
      <c r="M20" s="245"/>
    </row>
    <row r="21" spans="1:13" ht="15" x14ac:dyDescent="0.2">
      <c r="A21"/>
      <c r="B21" s="6" t="s">
        <v>2751</v>
      </c>
      <c r="C21" s="253">
        <f>+'OP Conversion'!Q33</f>
        <v>0</v>
      </c>
      <c r="D21" s="253">
        <f>+'Revenue Analysis'!G19+'Revenue Analysis'!H19+'Revenue Analysis'!I19+'Revenue Analysis'!J19</f>
        <v>0</v>
      </c>
      <c r="E21" s="253">
        <f>+'Revenue Analysis'!D19+'Revenue Analysis'!F19</f>
        <v>0</v>
      </c>
      <c r="F21" s="253">
        <f>+'Revenue Analysis'!E19</f>
        <v>0</v>
      </c>
      <c r="G21" s="245"/>
      <c r="H21" s="253">
        <f t="shared" si="0"/>
        <v>0</v>
      </c>
      <c r="I21" s="245"/>
      <c r="J21" s="253">
        <f t="shared" si="1"/>
        <v>0</v>
      </c>
      <c r="K21" s="245"/>
      <c r="L21" s="245"/>
      <c r="M21" s="245"/>
    </row>
    <row r="22" spans="1:13" ht="15" x14ac:dyDescent="0.2">
      <c r="A22"/>
      <c r="B22" s="6" t="s">
        <v>320</v>
      </c>
      <c r="C22" s="253">
        <f>+'OP Conversion'!Q37</f>
        <v>0</v>
      </c>
      <c r="D22" s="253">
        <f>+'Revenue Analysis'!G20+'Revenue Analysis'!H20+'Revenue Analysis'!I20+'Revenue Analysis'!J20+'Revenue Analysis'!C20</f>
        <v>0</v>
      </c>
      <c r="E22" s="253">
        <f>+'Revenue Analysis'!D20+'Revenue Analysis'!F20</f>
        <v>0</v>
      </c>
      <c r="F22" s="253">
        <f>+'Revenue Analysis'!E20</f>
        <v>0</v>
      </c>
      <c r="G22" s="245"/>
      <c r="H22" s="253">
        <f t="shared" si="0"/>
        <v>0</v>
      </c>
      <c r="I22" s="245"/>
      <c r="J22" s="253">
        <f t="shared" si="1"/>
        <v>0</v>
      </c>
      <c r="K22" s="245"/>
      <c r="L22" s="245"/>
      <c r="M22" s="245"/>
    </row>
    <row r="23" spans="1:13" ht="15.75" thickBot="1" x14ac:dyDescent="0.25">
      <c r="A23"/>
      <c r="B23" s="6" t="s">
        <v>1017</v>
      </c>
      <c r="C23" s="254">
        <f>+'OP Conversion'!Q34</f>
        <v>0</v>
      </c>
      <c r="D23" s="254"/>
      <c r="E23" s="254"/>
      <c r="F23" s="254"/>
      <c r="G23" s="245"/>
      <c r="H23" s="253">
        <f t="shared" si="0"/>
        <v>0</v>
      </c>
      <c r="I23" s="247"/>
      <c r="J23" s="253">
        <f t="shared" si="1"/>
        <v>0</v>
      </c>
      <c r="K23" s="245"/>
      <c r="L23" s="247"/>
      <c r="M23" s="247"/>
    </row>
    <row r="24" spans="1:13" ht="16.5" thickBot="1" x14ac:dyDescent="0.3">
      <c r="A24"/>
      <c r="B24" s="9" t="s">
        <v>321</v>
      </c>
      <c r="C24" s="255">
        <f>SUM(C12:C23)</f>
        <v>0</v>
      </c>
      <c r="D24" s="255">
        <f>SUM(D12:D23)</f>
        <v>0</v>
      </c>
      <c r="E24" s="255">
        <f>SUM(E12:E23)</f>
        <v>0</v>
      </c>
      <c r="F24" s="255">
        <f>SUM(F12:F23)</f>
        <v>0</v>
      </c>
      <c r="G24" s="245"/>
      <c r="H24" s="255">
        <f>SUM(H13:H23)</f>
        <v>0</v>
      </c>
      <c r="I24" s="248"/>
      <c r="J24" s="255">
        <f>SUM(J13:J23)</f>
        <v>0</v>
      </c>
      <c r="K24" s="245"/>
      <c r="L24" s="255">
        <f t="shared" ref="L24:M24" si="2">SUM(L13:L23)</f>
        <v>0</v>
      </c>
      <c r="M24" s="255">
        <f t="shared" si="2"/>
        <v>0</v>
      </c>
    </row>
    <row r="25" spans="1:13" ht="15" x14ac:dyDescent="0.2">
      <c r="B25" s="239"/>
      <c r="C25" s="245"/>
      <c r="D25" s="245"/>
      <c r="E25" s="245"/>
      <c r="F25" s="245"/>
      <c r="G25" s="245"/>
      <c r="H25" s="245"/>
      <c r="I25" s="245"/>
      <c r="J25" s="245"/>
      <c r="K25" s="245"/>
      <c r="L25" s="245"/>
      <c r="M25" s="245"/>
    </row>
    <row r="26" spans="1:13" ht="15.75" x14ac:dyDescent="0.25">
      <c r="B26" s="244" t="s">
        <v>322</v>
      </c>
      <c r="C26" s="245"/>
      <c r="D26" s="245"/>
      <c r="E26" s="245"/>
      <c r="F26" s="245"/>
      <c r="G26" s="245"/>
      <c r="H26" s="245"/>
      <c r="I26" s="245"/>
      <c r="J26" s="245"/>
      <c r="K26" s="245"/>
      <c r="L26" s="245"/>
      <c r="M26" s="245"/>
    </row>
    <row r="27" spans="1:13" ht="15" x14ac:dyDescent="0.2">
      <c r="B27" s="239" t="str">
        <f>'NET POSITION-PROPRIETARY(18)'!C10</f>
        <v>Name</v>
      </c>
      <c r="C27" s="245"/>
      <c r="D27" s="245"/>
      <c r="E27" s="245"/>
      <c r="F27" s="245"/>
      <c r="G27" s="245"/>
      <c r="H27" s="245"/>
      <c r="I27" s="253">
        <f>-C27+D27+E27+F27</f>
        <v>0</v>
      </c>
      <c r="J27" s="253">
        <f t="shared" ref="J27:J33" si="3">+H27+I27</f>
        <v>0</v>
      </c>
      <c r="K27" s="245"/>
      <c r="L27" s="245"/>
      <c r="M27" s="245"/>
    </row>
    <row r="28" spans="1:13" ht="15" x14ac:dyDescent="0.2">
      <c r="B28" s="239" t="str">
        <f>'NET POSITION-PROPRIETARY(18)'!D10</f>
        <v>Name</v>
      </c>
      <c r="C28" s="245"/>
      <c r="D28" s="245"/>
      <c r="E28" s="245"/>
      <c r="F28" s="245"/>
      <c r="G28" s="245"/>
      <c r="H28" s="245"/>
      <c r="I28" s="253">
        <f t="shared" ref="I28:I33" si="4">-C28+D28+E28+F28</f>
        <v>0</v>
      </c>
      <c r="J28" s="253">
        <f t="shared" si="3"/>
        <v>0</v>
      </c>
      <c r="K28" s="245"/>
      <c r="L28" s="245"/>
      <c r="M28" s="245"/>
    </row>
    <row r="29" spans="1:13" ht="27.75" x14ac:dyDescent="0.2">
      <c r="A29" s="265" t="s">
        <v>830</v>
      </c>
      <c r="B29" s="239" t="str">
        <f>'NET POSITION-PROPRIETARY(18)'!E10</f>
        <v>Name</v>
      </c>
      <c r="C29" s="245"/>
      <c r="D29" s="245"/>
      <c r="E29" s="245"/>
      <c r="F29" s="245"/>
      <c r="G29" s="245"/>
      <c r="H29" s="245"/>
      <c r="I29" s="253">
        <f t="shared" si="4"/>
        <v>0</v>
      </c>
      <c r="J29" s="253">
        <f t="shared" si="3"/>
        <v>0</v>
      </c>
      <c r="K29" s="245"/>
      <c r="L29" s="245"/>
      <c r="M29" s="245"/>
    </row>
    <row r="30" spans="1:13" ht="15" x14ac:dyDescent="0.2">
      <c r="B30" s="239" t="str">
        <f>'NET POSITION-PROPRIETARY(18)'!F10</f>
        <v>Name</v>
      </c>
      <c r="C30" s="245"/>
      <c r="D30" s="245"/>
      <c r="E30" s="245"/>
      <c r="F30" s="245"/>
      <c r="G30" s="245"/>
      <c r="H30" s="245"/>
      <c r="I30" s="253">
        <f t="shared" si="4"/>
        <v>0</v>
      </c>
      <c r="J30" s="253">
        <f t="shared" si="3"/>
        <v>0</v>
      </c>
      <c r="K30" s="245"/>
      <c r="L30" s="245"/>
      <c r="M30" s="245"/>
    </row>
    <row r="31" spans="1:13" ht="15" x14ac:dyDescent="0.2">
      <c r="B31" s="239" t="str">
        <f>'NET POSITION-PROPRIETARY(18)'!G10</f>
        <v>Name</v>
      </c>
      <c r="C31" s="245"/>
      <c r="D31" s="245"/>
      <c r="E31" s="245"/>
      <c r="F31" s="245"/>
      <c r="G31" s="245"/>
      <c r="H31" s="245"/>
      <c r="I31" s="253">
        <f t="shared" si="4"/>
        <v>0</v>
      </c>
      <c r="J31" s="253">
        <f t="shared" si="3"/>
        <v>0</v>
      </c>
      <c r="K31" s="245"/>
      <c r="L31" s="245"/>
      <c r="M31" s="245"/>
    </row>
    <row r="32" spans="1:13" ht="15" x14ac:dyDescent="0.2">
      <c r="B32" s="239"/>
      <c r="C32" s="245"/>
      <c r="D32" s="245"/>
      <c r="E32" s="245"/>
      <c r="F32" s="245"/>
      <c r="G32" s="245"/>
      <c r="H32" s="245"/>
      <c r="I32" s="253">
        <f t="shared" si="4"/>
        <v>0</v>
      </c>
      <c r="J32" s="253">
        <f t="shared" si="3"/>
        <v>0</v>
      </c>
      <c r="K32" s="245"/>
      <c r="L32" s="245"/>
      <c r="M32" s="245"/>
    </row>
    <row r="33" spans="2:13" ht="15" x14ac:dyDescent="0.2">
      <c r="B33" s="239"/>
      <c r="C33" s="245"/>
      <c r="D33" s="245"/>
      <c r="E33" s="245"/>
      <c r="F33" s="245"/>
      <c r="G33" s="245"/>
      <c r="H33" s="245"/>
      <c r="I33" s="253">
        <f t="shared" si="4"/>
        <v>0</v>
      </c>
      <c r="J33" s="253">
        <f t="shared" si="3"/>
        <v>0</v>
      </c>
      <c r="K33" s="245"/>
      <c r="L33" s="245"/>
      <c r="M33" s="245"/>
    </row>
    <row r="34" spans="2:13" ht="15.75" thickBot="1" x14ac:dyDescent="0.25">
      <c r="B34" s="6"/>
      <c r="C34" s="254"/>
      <c r="D34" s="254"/>
      <c r="E34" s="254"/>
      <c r="F34" s="254"/>
      <c r="G34" s="245"/>
      <c r="H34" s="247"/>
      <c r="I34" s="254"/>
      <c r="J34" s="254"/>
      <c r="K34" s="245"/>
      <c r="L34" s="247"/>
      <c r="M34" s="247"/>
    </row>
    <row r="35" spans="2:13" ht="16.5" thickBot="1" x14ac:dyDescent="0.3">
      <c r="B35" s="9" t="s">
        <v>323</v>
      </c>
      <c r="C35" s="255">
        <f>SUM(C26:C33)</f>
        <v>0</v>
      </c>
      <c r="D35" s="255">
        <f>SUM(D26:D33)</f>
        <v>0</v>
      </c>
      <c r="E35" s="255">
        <f>SUM(E26:E33)</f>
        <v>0</v>
      </c>
      <c r="F35" s="255">
        <f>SUM(F26:F33)</f>
        <v>0</v>
      </c>
      <c r="G35" s="253"/>
      <c r="H35" s="255">
        <f>SUM(H26:H33)</f>
        <v>0</v>
      </c>
      <c r="I35" s="255">
        <f>SUM(I26:I33)</f>
        <v>0</v>
      </c>
      <c r="J35" s="255">
        <f>SUM(J26:J33)</f>
        <v>0</v>
      </c>
      <c r="K35" s="245"/>
      <c r="L35" s="255">
        <f t="shared" ref="L35:M35" si="5">SUM(L26:L33)</f>
        <v>0</v>
      </c>
      <c r="M35" s="255">
        <f t="shared" si="5"/>
        <v>0</v>
      </c>
    </row>
    <row r="36" spans="2:13" ht="15.75" x14ac:dyDescent="0.25">
      <c r="B36" s="9"/>
      <c r="C36" s="253"/>
      <c r="D36" s="253"/>
      <c r="E36" s="253"/>
      <c r="F36" s="253"/>
      <c r="G36" s="253"/>
      <c r="H36" s="253"/>
      <c r="I36" s="253"/>
      <c r="J36" s="253"/>
      <c r="K36" s="245"/>
      <c r="L36" s="245"/>
      <c r="M36" s="245"/>
    </row>
    <row r="37" spans="2:13" ht="16.5" thickBot="1" x14ac:dyDescent="0.3">
      <c r="B37" s="8" t="s">
        <v>232</v>
      </c>
      <c r="C37" s="274">
        <f>+C24+C35</f>
        <v>0</v>
      </c>
      <c r="D37" s="274">
        <f>+D24+D35</f>
        <v>0</v>
      </c>
      <c r="E37" s="274">
        <f>+E24+E35</f>
        <v>0</v>
      </c>
      <c r="F37" s="274">
        <f>+F24+F35</f>
        <v>0</v>
      </c>
      <c r="G37" s="253"/>
      <c r="H37" s="274">
        <f>+H24+H35</f>
        <v>0</v>
      </c>
      <c r="I37" s="274">
        <f>+I24+I35</f>
        <v>0</v>
      </c>
      <c r="J37" s="274">
        <f>+J24+J35</f>
        <v>0</v>
      </c>
      <c r="K37" s="245"/>
      <c r="L37" s="266"/>
      <c r="M37" s="266"/>
    </row>
    <row r="38" spans="2:13" ht="16.5" thickTop="1" x14ac:dyDescent="0.25">
      <c r="B38" s="244" t="s">
        <v>324</v>
      </c>
      <c r="C38" s="245"/>
      <c r="D38" s="245"/>
      <c r="E38" s="245"/>
      <c r="F38" s="245"/>
      <c r="G38" s="245"/>
      <c r="H38" s="245"/>
      <c r="I38" s="245"/>
      <c r="J38" s="245"/>
      <c r="K38" s="245"/>
      <c r="L38" s="245"/>
      <c r="M38" s="245"/>
    </row>
    <row r="39" spans="2:13" ht="15" x14ac:dyDescent="0.2">
      <c r="C39" s="245"/>
      <c r="D39" s="245"/>
      <c r="E39" s="245"/>
      <c r="F39" s="245"/>
      <c r="G39" s="245"/>
      <c r="H39" s="267"/>
      <c r="I39" s="267"/>
      <c r="J39" s="267"/>
      <c r="K39" s="245"/>
      <c r="L39" s="245"/>
      <c r="M39" s="245"/>
    </row>
    <row r="40" spans="2:13" ht="15.75" thickBot="1" x14ac:dyDescent="0.25">
      <c r="B40" s="239"/>
      <c r="C40" s="247"/>
      <c r="D40" s="247"/>
      <c r="E40" s="247"/>
      <c r="F40" s="247"/>
      <c r="G40" s="245"/>
      <c r="H40" s="268"/>
      <c r="I40" s="268"/>
      <c r="J40" s="268"/>
      <c r="K40" s="245"/>
      <c r="L40" s="247"/>
      <c r="M40" s="247"/>
    </row>
    <row r="41" spans="2:13" ht="15" x14ac:dyDescent="0.2">
      <c r="B41" s="239"/>
      <c r="C41" s="245"/>
      <c r="D41" s="245"/>
      <c r="E41" s="245"/>
      <c r="F41" s="245"/>
      <c r="G41" s="245"/>
      <c r="H41" s="267"/>
      <c r="I41" s="267"/>
      <c r="J41" s="267"/>
      <c r="K41" s="245"/>
      <c r="L41" s="245"/>
      <c r="M41" s="245"/>
    </row>
    <row r="42" spans="2:13" ht="16.5" thickBot="1" x14ac:dyDescent="0.3">
      <c r="B42" s="242" t="s">
        <v>231</v>
      </c>
      <c r="C42" s="274">
        <f>SUM(C39:C40)</f>
        <v>0</v>
      </c>
      <c r="D42" s="274">
        <f>SUM(D39:D40)</f>
        <v>0</v>
      </c>
      <c r="E42" s="274">
        <f>SUM(E39:E40)</f>
        <v>0</v>
      </c>
      <c r="F42" s="274">
        <f>SUM(F39:F40)</f>
        <v>0</v>
      </c>
      <c r="G42" s="245"/>
      <c r="H42" s="269"/>
      <c r="I42" s="269"/>
      <c r="J42" s="269"/>
      <c r="K42" s="245"/>
      <c r="L42" s="274">
        <f>SUM(L39:L40)</f>
        <v>0</v>
      </c>
      <c r="M42" s="274">
        <f>SUM(M39:M40)</f>
        <v>0</v>
      </c>
    </row>
    <row r="43" spans="2:13" ht="15.75" thickTop="1" x14ac:dyDescent="0.2">
      <c r="B43" s="239"/>
      <c r="C43" s="264"/>
      <c r="D43" s="264"/>
      <c r="E43" s="264"/>
      <c r="F43" s="264"/>
      <c r="G43" s="264"/>
      <c r="H43" s="264"/>
      <c r="I43" s="264"/>
      <c r="J43" s="264"/>
      <c r="K43" s="264"/>
      <c r="L43" s="264"/>
      <c r="M43" s="264"/>
    </row>
    <row r="44" spans="2:13" ht="15" x14ac:dyDescent="0.2">
      <c r="B44" s="239"/>
      <c r="C44" s="296" t="s">
        <v>233</v>
      </c>
      <c r="D44" s="296"/>
      <c r="E44" s="296"/>
      <c r="F44" s="296"/>
      <c r="G44" s="296"/>
      <c r="H44" s="253"/>
      <c r="I44" s="245"/>
      <c r="J44" s="245"/>
      <c r="K44" s="264"/>
      <c r="L44" s="264"/>
      <c r="M44" s="264"/>
    </row>
    <row r="45" spans="2:13" ht="15" x14ac:dyDescent="0.2">
      <c r="B45" s="239"/>
      <c r="C45" s="296" t="s">
        <v>235</v>
      </c>
      <c r="D45" s="296"/>
      <c r="E45" s="296"/>
      <c r="F45" s="296"/>
      <c r="G45" s="296"/>
      <c r="H45" s="253">
        <f>+'Revenue Analysis'!N25</f>
        <v>0</v>
      </c>
      <c r="I45" s="253">
        <f>+'CHANGE NET POSITION-PROP.(19)'!I30</f>
        <v>0</v>
      </c>
      <c r="J45" s="253">
        <f t="shared" ref="J45:J55" si="6">+H45+I45</f>
        <v>0</v>
      </c>
      <c r="K45" s="264"/>
      <c r="L45" s="245"/>
      <c r="M45" s="245"/>
    </row>
    <row r="46" spans="2:13" ht="15" x14ac:dyDescent="0.2">
      <c r="B46" s="239"/>
      <c r="C46" s="296" t="s">
        <v>234</v>
      </c>
      <c r="D46" s="296"/>
      <c r="E46" s="296"/>
      <c r="F46" s="296"/>
      <c r="G46" s="296"/>
      <c r="H46" s="253">
        <f>+'Revenue Analysis'!N26</f>
        <v>0</v>
      </c>
      <c r="I46" s="245"/>
      <c r="J46" s="253">
        <f t="shared" si="6"/>
        <v>0</v>
      </c>
      <c r="K46" s="264"/>
      <c r="L46" s="245"/>
      <c r="M46" s="245"/>
    </row>
    <row r="47" spans="2:13" ht="15" x14ac:dyDescent="0.2">
      <c r="B47" s="239"/>
      <c r="C47" s="296" t="s">
        <v>236</v>
      </c>
      <c r="D47" s="296"/>
      <c r="E47" s="296"/>
      <c r="F47" s="296"/>
      <c r="G47" s="296"/>
      <c r="H47" s="253">
        <f>+'Revenue Analysis'!N27</f>
        <v>0</v>
      </c>
      <c r="I47" s="245"/>
      <c r="J47" s="253">
        <f t="shared" si="6"/>
        <v>0</v>
      </c>
      <c r="K47" s="264"/>
      <c r="L47" s="245"/>
      <c r="M47" s="245"/>
    </row>
    <row r="48" spans="2:13" ht="15" x14ac:dyDescent="0.2">
      <c r="B48" s="239"/>
      <c r="C48" s="296" t="s">
        <v>996</v>
      </c>
      <c r="D48" s="296"/>
      <c r="E48" s="296"/>
      <c r="F48" s="296"/>
      <c r="G48" s="296"/>
      <c r="H48" s="253">
        <f>+'Revenue Analysis'!N28</f>
        <v>0</v>
      </c>
      <c r="I48" s="245">
        <f>+'CHANGE NET POSITION-PROP.(19)'!I32</f>
        <v>0</v>
      </c>
      <c r="J48" s="253">
        <f t="shared" si="6"/>
        <v>0</v>
      </c>
      <c r="K48" s="264"/>
      <c r="L48" s="245"/>
      <c r="M48" s="245"/>
    </row>
    <row r="49" spans="2:13" ht="15" x14ac:dyDescent="0.2">
      <c r="B49" s="239"/>
      <c r="C49" s="296" t="s">
        <v>237</v>
      </c>
      <c r="D49" s="296"/>
      <c r="E49" s="296"/>
      <c r="F49" s="296"/>
      <c r="G49" s="296"/>
      <c r="H49" s="253">
        <f>+'Revenue Analysis'!N29</f>
        <v>0</v>
      </c>
      <c r="I49" s="245"/>
      <c r="J49" s="253">
        <f t="shared" si="6"/>
        <v>0</v>
      </c>
      <c r="K49" s="264"/>
      <c r="L49" s="245"/>
      <c r="M49" s="245"/>
    </row>
    <row r="50" spans="2:13" ht="15" x14ac:dyDescent="0.2">
      <c r="B50" s="239"/>
      <c r="C50" s="296" t="s">
        <v>238</v>
      </c>
      <c r="D50" s="296"/>
      <c r="E50" s="296"/>
      <c r="F50" s="296"/>
      <c r="G50" s="296"/>
      <c r="H50" s="253">
        <f>+'Revenue Analysis'!N30</f>
        <v>0</v>
      </c>
      <c r="I50" s="253">
        <f>+'CHANGE NET POSITION-PROP.(19)'!I33</f>
        <v>0</v>
      </c>
      <c r="J50" s="253">
        <f t="shared" si="6"/>
        <v>0</v>
      </c>
      <c r="K50" s="264"/>
      <c r="L50" s="245"/>
      <c r="M50" s="245"/>
    </row>
    <row r="51" spans="2:13" ht="15" x14ac:dyDescent="0.2">
      <c r="B51" s="239"/>
      <c r="C51" s="296" t="s">
        <v>251</v>
      </c>
      <c r="D51" s="296"/>
      <c r="E51" s="296"/>
      <c r="F51" s="296"/>
      <c r="G51" s="296"/>
      <c r="H51" s="253">
        <f>+'Revenue Analysis'!I35</f>
        <v>0</v>
      </c>
      <c r="I51" s="245"/>
      <c r="J51" s="253">
        <f t="shared" si="6"/>
        <v>0</v>
      </c>
      <c r="K51" s="264"/>
      <c r="L51" s="245"/>
      <c r="M51" s="245"/>
    </row>
    <row r="52" spans="2:13" ht="15" x14ac:dyDescent="0.2">
      <c r="B52" s="239"/>
      <c r="C52" s="296" t="s">
        <v>239</v>
      </c>
      <c r="D52" s="296"/>
      <c r="E52" s="296"/>
      <c r="F52" s="296"/>
      <c r="G52" s="296"/>
      <c r="H52" s="253">
        <f>+'Revenue Analysis'!N32</f>
        <v>0</v>
      </c>
      <c r="I52" s="245">
        <f>'CHANGE NET POSITION-PROP.(19)'!I34</f>
        <v>0</v>
      </c>
      <c r="J52" s="253">
        <f t="shared" si="6"/>
        <v>0</v>
      </c>
      <c r="K52" s="264"/>
      <c r="L52" s="245"/>
      <c r="M52" s="245"/>
    </row>
    <row r="53" spans="2:13" ht="15" x14ac:dyDescent="0.2">
      <c r="B53" s="239"/>
      <c r="C53" s="296" t="s">
        <v>1373</v>
      </c>
      <c r="D53" s="296"/>
      <c r="E53" s="296"/>
      <c r="F53" s="296"/>
      <c r="G53" s="296"/>
      <c r="H53" s="253">
        <f>+'Revenue Analysis'!N33</f>
        <v>0</v>
      </c>
      <c r="I53" s="245">
        <f>'CHANGE NET POSITION-PROP.(19)'!I44</f>
        <v>0</v>
      </c>
      <c r="J53" s="253">
        <f t="shared" si="6"/>
        <v>0</v>
      </c>
      <c r="K53" s="264"/>
      <c r="L53" s="245"/>
      <c r="M53" s="245"/>
    </row>
    <row r="54" spans="2:13" ht="15" x14ac:dyDescent="0.2">
      <c r="B54" s="239"/>
      <c r="C54" s="296" t="s">
        <v>1376</v>
      </c>
      <c r="D54" s="296"/>
      <c r="E54" s="296"/>
      <c r="F54" s="296"/>
      <c r="G54" s="296"/>
      <c r="H54" s="253">
        <f>+'Revenue Analysis'!N34</f>
        <v>0</v>
      </c>
      <c r="I54" s="245">
        <f>'CHANGE NET POSITION-PROP.(19)'!I37+'CHANGE NET POSITION-PROP.(19)'!I38+'CHANGE NET POSITION-PROP.(19)'!I39+'CHANGE NET POSITION-PROP.(19)'!I40</f>
        <v>0</v>
      </c>
      <c r="J54" s="253">
        <f t="shared" si="6"/>
        <v>0</v>
      </c>
      <c r="K54" s="264"/>
      <c r="L54" s="245"/>
      <c r="M54" s="245"/>
    </row>
    <row r="55" spans="2:13" ht="15.75" thickBot="1" x14ac:dyDescent="0.25">
      <c r="B55" s="239"/>
      <c r="C55" s="296"/>
      <c r="D55" s="296"/>
      <c r="E55" s="296"/>
      <c r="F55" s="296"/>
      <c r="G55" s="296"/>
      <c r="H55" s="254"/>
      <c r="I55" s="254"/>
      <c r="J55" s="254">
        <f t="shared" si="6"/>
        <v>0</v>
      </c>
      <c r="K55" s="264"/>
      <c r="L55" s="247"/>
      <c r="M55" s="247"/>
    </row>
    <row r="56" spans="2:13" ht="16.5" thickBot="1" x14ac:dyDescent="0.3">
      <c r="B56" s="239"/>
      <c r="C56" s="525" t="s">
        <v>241</v>
      </c>
      <c r="D56" s="525"/>
      <c r="E56" s="525"/>
      <c r="F56" s="296"/>
      <c r="G56" s="296"/>
      <c r="H56" s="254">
        <f>SUM(H44:H55)</f>
        <v>0</v>
      </c>
      <c r="I56" s="254">
        <f>SUM(I44:I55)</f>
        <v>0</v>
      </c>
      <c r="J56" s="254">
        <f>SUM(J44:J55)</f>
        <v>0</v>
      </c>
      <c r="K56" s="264"/>
      <c r="L56" s="254">
        <f>SUM(L44:L55)</f>
        <v>0</v>
      </c>
      <c r="M56" s="254">
        <f>SUM(M44:M55)</f>
        <v>0</v>
      </c>
    </row>
    <row r="57" spans="2:13" ht="15" x14ac:dyDescent="0.2">
      <c r="B57" s="239"/>
      <c r="C57" s="270" t="s">
        <v>1433</v>
      </c>
      <c r="D57" s="270"/>
      <c r="E57" s="270"/>
      <c r="F57" s="264"/>
      <c r="G57" s="264"/>
      <c r="H57" s="253">
        <f>+H37+H56</f>
        <v>0</v>
      </c>
      <c r="I57" s="253">
        <f>+I37+I56</f>
        <v>0</v>
      </c>
      <c r="J57" s="253">
        <f>+J37+J56</f>
        <v>0</v>
      </c>
      <c r="K57" s="264"/>
      <c r="L57" s="253">
        <f>L42+L56</f>
        <v>0</v>
      </c>
      <c r="M57" s="253">
        <f>M42+M56</f>
        <v>0</v>
      </c>
    </row>
    <row r="58" spans="2:13" ht="15" x14ac:dyDescent="0.2">
      <c r="B58" s="239"/>
      <c r="C58" s="239" t="s">
        <v>2904</v>
      </c>
      <c r="D58" s="270"/>
      <c r="E58" s="270"/>
      <c r="F58" s="264"/>
      <c r="G58" s="264"/>
      <c r="H58" s="253">
        <f>+'OP Conversion'!Q54</f>
        <v>0</v>
      </c>
      <c r="I58" s="253">
        <f>+'CHANGE NET POSITION-PROP.(19)'!I46</f>
        <v>0</v>
      </c>
      <c r="J58" s="253">
        <f>+H58+I58</f>
        <v>0</v>
      </c>
      <c r="K58" s="264"/>
      <c r="L58" s="245"/>
      <c r="M58" s="245"/>
    </row>
    <row r="59" spans="2:13" ht="15.75" thickBot="1" x14ac:dyDescent="0.25">
      <c r="B59" s="239"/>
      <c r="C59" s="271" t="s">
        <v>965</v>
      </c>
      <c r="D59" s="270"/>
      <c r="E59" s="270"/>
      <c r="F59" s="264"/>
      <c r="G59" s="264"/>
      <c r="H59" s="254">
        <f>+'OP Conversion'!Q55</f>
        <v>0</v>
      </c>
      <c r="I59" s="254">
        <f>+'CHANGE NET POSITION-PROP.(19)'!I47</f>
        <v>0</v>
      </c>
      <c r="J59" s="254">
        <f>+H59+I59</f>
        <v>0</v>
      </c>
      <c r="K59" s="264"/>
      <c r="L59" s="247"/>
      <c r="M59" s="247"/>
    </row>
    <row r="60" spans="2:13" ht="15.75" thickBot="1" x14ac:dyDescent="0.25">
      <c r="B60" s="239"/>
      <c r="C60" s="239" t="s">
        <v>2905</v>
      </c>
      <c r="D60" s="264"/>
      <c r="E60" s="264"/>
      <c r="F60" s="264"/>
      <c r="G60" s="264"/>
      <c r="H60" s="254">
        <f>+'OP Conversion'!Q56</f>
        <v>0</v>
      </c>
      <c r="I60" s="254">
        <f>+'CHANGE NET POSITION-PROP.(19)'!I48</f>
        <v>0</v>
      </c>
      <c r="J60" s="254">
        <f>+H60+I60</f>
        <v>0</v>
      </c>
      <c r="K60" s="264"/>
      <c r="L60" s="254">
        <f>L58+L59</f>
        <v>0</v>
      </c>
      <c r="M60" s="254">
        <f>M58+M59</f>
        <v>0</v>
      </c>
    </row>
    <row r="61" spans="2:13" ht="15.75" thickBot="1" x14ac:dyDescent="0.25">
      <c r="B61" s="239"/>
      <c r="C61" s="264" t="s">
        <v>2906</v>
      </c>
      <c r="D61" s="264"/>
      <c r="E61" s="264"/>
      <c r="F61" s="264"/>
      <c r="G61" s="264"/>
      <c r="H61" s="274">
        <f>+H57+H60</f>
        <v>0</v>
      </c>
      <c r="I61" s="274">
        <f>+I57+I60</f>
        <v>0</v>
      </c>
      <c r="J61" s="274">
        <f>+J57+J60</f>
        <v>0</v>
      </c>
      <c r="K61" s="264"/>
      <c r="L61" s="274">
        <f>+L57+L60</f>
        <v>0</v>
      </c>
      <c r="M61" s="274">
        <f>+M57+M60</f>
        <v>0</v>
      </c>
    </row>
    <row r="62" spans="2:13" ht="13.5" thickTop="1" x14ac:dyDescent="0.2"/>
    <row r="63" spans="2:13" ht="15.75" x14ac:dyDescent="0.25">
      <c r="B63" s="272"/>
      <c r="H63" s="273"/>
    </row>
    <row r="64" spans="2:13" ht="15" x14ac:dyDescent="0.2">
      <c r="H64" s="245"/>
    </row>
  </sheetData>
  <sheetProtection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B5" sqref="B5"/>
    </sheetView>
  </sheetViews>
  <sheetFormatPr defaultColWidth="8.85546875" defaultRowHeight="12.75" x14ac:dyDescent="0.2"/>
  <cols>
    <col min="1" max="1" width="5.5703125" style="237" customWidth="1"/>
    <col min="2" max="2" width="12.7109375" style="237" customWidth="1"/>
    <col min="3" max="3" width="45.7109375" style="237" customWidth="1"/>
    <col min="4" max="13" width="15.7109375" style="237" customWidth="1"/>
    <col min="14" max="16384" width="8.85546875" style="237"/>
  </cols>
  <sheetData>
    <row r="1" spans="1:13" ht="18" x14ac:dyDescent="0.25">
      <c r="A1"/>
      <c r="B1" s="4">
        <f>+'GW-STATEMENT NET POSITION(13)'!A1</f>
        <v>0</v>
      </c>
      <c r="C1" s="2"/>
      <c r="D1" s="4"/>
      <c r="E1" s="4"/>
      <c r="F1" s="4"/>
      <c r="G1" s="4"/>
      <c r="H1" s="4"/>
      <c r="I1" s="4"/>
      <c r="J1" s="4"/>
      <c r="K1" s="235"/>
      <c r="L1" s="235"/>
      <c r="M1" s="235"/>
    </row>
    <row r="2" spans="1:13" ht="18" x14ac:dyDescent="0.25">
      <c r="A2"/>
      <c r="B2" s="4" t="s">
        <v>997</v>
      </c>
      <c r="C2" s="2"/>
      <c r="D2" s="4"/>
      <c r="E2" s="4"/>
      <c r="F2" s="4"/>
      <c r="G2" s="4"/>
      <c r="H2" s="4"/>
      <c r="I2" s="4"/>
      <c r="J2" s="4"/>
      <c r="K2" s="235"/>
      <c r="L2" s="235"/>
      <c r="M2" s="235"/>
    </row>
    <row r="3" spans="1:13" ht="18" x14ac:dyDescent="0.25">
      <c r="A3"/>
      <c r="B3" s="4" t="s">
        <v>998</v>
      </c>
      <c r="C3" s="2"/>
      <c r="D3" s="4"/>
      <c r="E3" s="4"/>
      <c r="F3" s="4"/>
      <c r="G3" s="4"/>
      <c r="H3" s="4"/>
      <c r="I3" s="4"/>
      <c r="J3" s="4"/>
      <c r="K3" s="235"/>
      <c r="L3" s="235"/>
      <c r="M3" s="235"/>
    </row>
    <row r="4" spans="1:13" ht="18" x14ac:dyDescent="0.25">
      <c r="A4"/>
      <c r="B4" s="5" t="str">
        <f>+'GW-STATEMENT NET POSITION(13)'!A3</f>
        <v>FISCAL YEAR ENDING JUNE 30, 2024</v>
      </c>
      <c r="C4" s="2"/>
      <c r="D4" s="4"/>
      <c r="E4" s="4"/>
      <c r="F4" s="4"/>
      <c r="G4" s="4"/>
      <c r="H4" s="4"/>
      <c r="I4" s="4"/>
      <c r="J4" s="4"/>
      <c r="K4" s="235"/>
      <c r="L4" s="235"/>
      <c r="M4" s="235"/>
    </row>
    <row r="6" spans="1:13" ht="16.5" thickBot="1" x14ac:dyDescent="0.3">
      <c r="C6" s="239"/>
      <c r="D6" s="239"/>
      <c r="E6" s="240" t="s">
        <v>209</v>
      </c>
      <c r="F6" s="241"/>
      <c r="G6" s="241"/>
      <c r="H6" s="241"/>
      <c r="I6" s="241"/>
      <c r="J6" s="241"/>
      <c r="K6" s="241"/>
      <c r="L6" s="239"/>
      <c r="M6" s="239"/>
    </row>
    <row r="7" spans="1:13" ht="15.75" x14ac:dyDescent="0.25">
      <c r="C7" s="239"/>
      <c r="D7" s="9" t="s">
        <v>1534</v>
      </c>
      <c r="E7" s="242" t="s">
        <v>1514</v>
      </c>
      <c r="F7" s="242" t="s">
        <v>1514</v>
      </c>
      <c r="G7" s="242" t="s">
        <v>1514</v>
      </c>
      <c r="H7" s="242" t="s">
        <v>1514</v>
      </c>
      <c r="I7" s="242" t="s">
        <v>1514</v>
      </c>
      <c r="J7" s="242" t="s">
        <v>1514</v>
      </c>
      <c r="K7" s="242" t="s">
        <v>1514</v>
      </c>
      <c r="L7" s="9" t="s">
        <v>1000</v>
      </c>
      <c r="M7" s="9" t="s">
        <v>878</v>
      </c>
    </row>
    <row r="8" spans="1:13" ht="15.75" x14ac:dyDescent="0.25">
      <c r="B8" s="9" t="s">
        <v>149</v>
      </c>
      <c r="C8" s="6"/>
      <c r="D8" s="1352" t="s">
        <v>2884</v>
      </c>
      <c r="E8" s="1350" t="s">
        <v>1546</v>
      </c>
      <c r="F8" s="1350" t="s">
        <v>1546</v>
      </c>
      <c r="G8" s="1350" t="s">
        <v>1546</v>
      </c>
      <c r="H8" s="1350" t="s">
        <v>1546</v>
      </c>
      <c r="I8" s="1350" t="s">
        <v>1546</v>
      </c>
      <c r="J8" s="1350" t="s">
        <v>1546</v>
      </c>
      <c r="K8" s="1350" t="s">
        <v>1546</v>
      </c>
      <c r="L8" s="9" t="s">
        <v>876</v>
      </c>
      <c r="M8" s="9" t="s">
        <v>876</v>
      </c>
    </row>
    <row r="9" spans="1:13" ht="16.5" thickBot="1" x14ac:dyDescent="0.3">
      <c r="B9" s="515" t="s">
        <v>150</v>
      </c>
      <c r="C9" s="515" t="s">
        <v>151</v>
      </c>
      <c r="D9" s="1353"/>
      <c r="E9" s="1351"/>
      <c r="F9" s="1351"/>
      <c r="G9" s="1351"/>
      <c r="H9" s="1351"/>
      <c r="I9" s="1351"/>
      <c r="J9" s="1351"/>
      <c r="K9" s="1351"/>
      <c r="L9" s="515" t="s">
        <v>1001</v>
      </c>
      <c r="M9" s="515" t="s">
        <v>1001</v>
      </c>
    </row>
    <row r="10" spans="1:13" ht="15.75" x14ac:dyDescent="0.25">
      <c r="B10" s="335"/>
      <c r="C10" s="8" t="s">
        <v>880</v>
      </c>
      <c r="D10" s="253"/>
      <c r="E10" s="253"/>
      <c r="F10" s="253"/>
      <c r="G10" s="253"/>
      <c r="H10" s="253"/>
      <c r="I10" s="253"/>
      <c r="J10" s="253"/>
      <c r="K10" s="253"/>
      <c r="L10" s="526"/>
      <c r="M10" s="253"/>
    </row>
    <row r="11" spans="1:13" ht="15" x14ac:dyDescent="0.2">
      <c r="B11" s="336">
        <v>101000</v>
      </c>
      <c r="C11" s="6" t="s">
        <v>881</v>
      </c>
      <c r="D11" s="245"/>
      <c r="E11" s="245"/>
      <c r="F11" s="245"/>
      <c r="G11" s="245"/>
      <c r="H11" s="245"/>
      <c r="I11" s="245"/>
      <c r="J11" s="245"/>
      <c r="K11" s="245"/>
      <c r="L11" s="253">
        <f>+'BS-NONMAJOR SP. REVENUE(63-64) '!BN8+'BS-NONMAJOR DEBT SERVICE(67-68)'!M6+'BS-NONMAJOR CAP. PROJ.(71-72)'!N6+'BS-PERMANENT FUNDS(75-76)'!H6</f>
        <v>0</v>
      </c>
      <c r="M11" s="253">
        <f>SUM(D11:L11)</f>
        <v>0</v>
      </c>
    </row>
    <row r="12" spans="1:13" ht="15" x14ac:dyDescent="0.2">
      <c r="B12" s="336">
        <v>103000</v>
      </c>
      <c r="C12" s="6" t="s">
        <v>1003</v>
      </c>
      <c r="D12" s="245"/>
      <c r="E12" s="245"/>
      <c r="F12" s="245"/>
      <c r="G12" s="245"/>
      <c r="H12" s="245"/>
      <c r="I12" s="245"/>
      <c r="J12" s="245"/>
      <c r="K12" s="245"/>
      <c r="L12" s="253">
        <f>+'BS-NONMAJOR SP. REVENUE(63-64) '!BN9+'BS-NONMAJOR DEBT SERVICE(67-68)'!M7+'BS-NONMAJOR CAP. PROJ.(71-72)'!N7+'BS-NONMAJOR CAP. PROJ.(71-72)'!N7</f>
        <v>0</v>
      </c>
      <c r="M12" s="253">
        <f>SUM(D12:L12)</f>
        <v>0</v>
      </c>
    </row>
    <row r="13" spans="1:13" ht="15" x14ac:dyDescent="0.2">
      <c r="B13" s="336">
        <v>101100</v>
      </c>
      <c r="C13" s="6" t="s">
        <v>882</v>
      </c>
      <c r="D13" s="245"/>
      <c r="E13" s="245"/>
      <c r="F13" s="245"/>
      <c r="G13" s="245"/>
      <c r="H13" s="245"/>
      <c r="I13" s="245"/>
      <c r="J13" s="245"/>
      <c r="K13" s="245"/>
      <c r="L13" s="253">
        <f>+'BS-NONMAJOR SP. REVENUE(63-64) '!BN10+'BS-NONMAJOR DEBT SERVICE(67-68)'!M8+'BS-NONMAJOR CAP. PROJ.(71-72)'!N8+'BS-PERMANENT FUNDS(75-76)'!H8</f>
        <v>0</v>
      </c>
      <c r="M13" s="253">
        <f>SUM(D13:L13)</f>
        <v>0</v>
      </c>
    </row>
    <row r="14" spans="1:13" ht="15" x14ac:dyDescent="0.2">
      <c r="B14" s="336"/>
      <c r="C14" s="6" t="s">
        <v>886</v>
      </c>
      <c r="D14" s="245"/>
      <c r="E14" s="245"/>
      <c r="F14" s="245"/>
      <c r="G14" s="245"/>
      <c r="H14" s="245"/>
      <c r="I14" s="245"/>
      <c r="J14" s="245"/>
      <c r="K14" s="245"/>
      <c r="L14" s="253"/>
      <c r="M14" s="253"/>
    </row>
    <row r="15" spans="1:13" ht="15" x14ac:dyDescent="0.2">
      <c r="B15" s="336">
        <v>102200</v>
      </c>
      <c r="C15" s="6" t="s">
        <v>1004</v>
      </c>
      <c r="D15" s="245"/>
      <c r="E15" s="245"/>
      <c r="F15" s="245"/>
      <c r="G15" s="245"/>
      <c r="H15" s="245"/>
      <c r="I15" s="245"/>
      <c r="J15" s="245"/>
      <c r="K15" s="245"/>
      <c r="L15" s="253">
        <f>+'BS-NONMAJOR SP. REVENUE(63-64) '!BN11+'BS-NONMAJOR DEBT SERVICE(67-68)'!M9+'BS-NONMAJOR CAP. PROJ.(71-72)'!N9+'BS-PERMANENT FUNDS(75-76)'!H9</f>
        <v>0</v>
      </c>
      <c r="M15" s="253">
        <f t="shared" ref="M15:M25" si="0">SUM(D15:L15)</f>
        <v>0</v>
      </c>
    </row>
    <row r="16" spans="1:13" ht="15" x14ac:dyDescent="0.2">
      <c r="B16" s="336">
        <v>102300</v>
      </c>
      <c r="C16" s="6" t="s">
        <v>1005</v>
      </c>
      <c r="D16" s="245"/>
      <c r="E16" s="245"/>
      <c r="F16" s="245"/>
      <c r="G16" s="245"/>
      <c r="H16" s="245"/>
      <c r="I16" s="245"/>
      <c r="J16" s="245"/>
      <c r="K16" s="245"/>
      <c r="L16" s="253">
        <f>+'BS-NONMAJOR SP. REVENUE(63-64) '!BN12+'BS-NONMAJOR DEBT SERVICE(67-68)'!M10+'BS-NONMAJOR CAP. PROJ.(71-72)'!N10+'BS-PERMANENT FUNDS(75-76)'!H10</f>
        <v>0</v>
      </c>
      <c r="M16" s="253">
        <f t="shared" si="0"/>
        <v>0</v>
      </c>
    </row>
    <row r="17" spans="2:13" ht="15" x14ac:dyDescent="0.2">
      <c r="B17" s="336">
        <v>106000</v>
      </c>
      <c r="C17" s="6" t="s">
        <v>843</v>
      </c>
      <c r="D17" s="245"/>
      <c r="E17" s="245"/>
      <c r="F17" s="245"/>
      <c r="G17" s="245"/>
      <c r="H17" s="245"/>
      <c r="I17" s="245"/>
      <c r="J17" s="245"/>
      <c r="K17" s="245"/>
      <c r="L17" s="253">
        <f>+'BS-NONMAJOR SP. REVENUE(63-64) '!BN13+'BS-NONMAJOR DEBT SERVICE(67-68)'!M11+'BS-NONMAJOR CAP. PROJ.(71-72)'!N11+'BS-PERMANENT FUNDS(75-76)'!H11</f>
        <v>0</v>
      </c>
      <c r="M17" s="253">
        <f>SUM(D17:L17)</f>
        <v>0</v>
      </c>
    </row>
    <row r="18" spans="2:13" ht="30" x14ac:dyDescent="0.2">
      <c r="B18" s="336">
        <v>110000</v>
      </c>
      <c r="C18" s="517" t="s">
        <v>1006</v>
      </c>
      <c r="D18" s="245"/>
      <c r="E18" s="245"/>
      <c r="F18" s="245"/>
      <c r="G18" s="245"/>
      <c r="H18" s="245"/>
      <c r="I18" s="245"/>
      <c r="J18" s="245"/>
      <c r="K18" s="245"/>
      <c r="L18" s="253">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53">
        <f t="shared" si="0"/>
        <v>0</v>
      </c>
    </row>
    <row r="19" spans="2:13" ht="30" x14ac:dyDescent="0.2">
      <c r="B19" s="336">
        <v>120000</v>
      </c>
      <c r="C19" s="517" t="s">
        <v>547</v>
      </c>
      <c r="D19" s="245"/>
      <c r="E19" s="245"/>
      <c r="F19" s="245"/>
      <c r="G19" s="245"/>
      <c r="H19" s="245"/>
      <c r="I19" s="245"/>
      <c r="J19" s="245"/>
      <c r="K19" s="245"/>
      <c r="L19" s="253">
        <f>+'BS-NONMAJOR SP. REVENUE(63-64) '!BN21+'BS-NONMAJOR DEBT SERVICE(67-68)'!M19+'BS-NONMAJOR CAP. PROJ.(71-72)'!N19+'BS-PERMANENT FUNDS(75-76)'!H19</f>
        <v>0</v>
      </c>
      <c r="M19" s="253">
        <f t="shared" si="0"/>
        <v>0</v>
      </c>
    </row>
    <row r="20" spans="2:13" ht="15" x14ac:dyDescent="0.2">
      <c r="B20" s="336">
        <v>127500</v>
      </c>
      <c r="C20" s="517" t="s">
        <v>2749</v>
      </c>
      <c r="D20" s="245"/>
      <c r="E20" s="245"/>
      <c r="F20" s="245"/>
      <c r="G20" s="245"/>
      <c r="H20" s="245"/>
      <c r="I20" s="245"/>
      <c r="J20" s="245"/>
      <c r="K20" s="245"/>
      <c r="L20" s="253">
        <f>'BS-NONMAJOR SP. REVENUE(63-64) '!BN22+'BS-NONMAJOR DEBT SERVICE(67-68)'!M20+'BS-NONMAJOR CAP. PROJ.(71-72)'!N20+'BS-PERMANENT FUNDS(75-76)'!H20</f>
        <v>0</v>
      </c>
      <c r="M20" s="253">
        <f t="shared" si="0"/>
        <v>0</v>
      </c>
    </row>
    <row r="21" spans="2:13" ht="15" x14ac:dyDescent="0.2">
      <c r="B21" s="336">
        <v>131000</v>
      </c>
      <c r="C21" s="6" t="s">
        <v>217</v>
      </c>
      <c r="D21" s="245"/>
      <c r="E21" s="245"/>
      <c r="F21" s="245"/>
      <c r="G21" s="245"/>
      <c r="H21" s="245"/>
      <c r="I21" s="245"/>
      <c r="J21" s="245"/>
      <c r="K21" s="245"/>
      <c r="L21" s="253">
        <f>+'BS-NONMAJOR SP. REVENUE(63-64) '!BN23+'BS-NONMAJOR DEBT SERVICE(67-68)'!M21+'BS-NONMAJOR CAP. PROJ.(71-72)'!N21+'BS-PERMANENT FUNDS(75-76)'!H21</f>
        <v>0</v>
      </c>
      <c r="M21" s="253">
        <f t="shared" si="0"/>
        <v>0</v>
      </c>
    </row>
    <row r="22" spans="2:13" ht="15" x14ac:dyDescent="0.2">
      <c r="B22" s="336">
        <v>132000</v>
      </c>
      <c r="C22" s="6" t="s">
        <v>218</v>
      </c>
      <c r="D22" s="245"/>
      <c r="E22" s="245"/>
      <c r="F22" s="245"/>
      <c r="G22" s="245"/>
      <c r="H22" s="245"/>
      <c r="I22" s="245"/>
      <c r="J22" s="245"/>
      <c r="K22" s="245"/>
      <c r="L22" s="253">
        <f>+'BS-NONMAJOR SP. REVENUE(63-64) '!BN24+'BS-NONMAJOR DEBT SERVICE(67-68)'!M22+'BS-NONMAJOR CAP. PROJ.(71-72)'!N22+'BS-PERMANENT FUNDS(75-76)'!H22</f>
        <v>0</v>
      </c>
      <c r="M22" s="253">
        <f t="shared" si="0"/>
        <v>0</v>
      </c>
    </row>
    <row r="23" spans="2:13" ht="15" x14ac:dyDescent="0.2">
      <c r="B23" s="336">
        <v>133000</v>
      </c>
      <c r="C23" s="6" t="s">
        <v>1007</v>
      </c>
      <c r="D23" s="245"/>
      <c r="E23" s="277"/>
      <c r="F23" s="245"/>
      <c r="G23" s="277"/>
      <c r="H23" s="277"/>
      <c r="I23" s="277"/>
      <c r="J23" s="277"/>
      <c r="K23" s="277"/>
      <c r="L23" s="253">
        <f>+'BS-NONMAJOR SP. REVENUE(63-64) '!BN25+'BS-NONMAJOR DEBT SERVICE(67-68)'!M23+'BS-NONMAJOR CAP. PROJ.(71-72)'!N23+'BS-PERMANENT FUNDS(75-76)'!H23</f>
        <v>0</v>
      </c>
      <c r="M23" s="253">
        <f t="shared" si="0"/>
        <v>0</v>
      </c>
    </row>
    <row r="24" spans="2:13" ht="15" x14ac:dyDescent="0.2">
      <c r="B24" s="336">
        <v>140000</v>
      </c>
      <c r="C24" s="6" t="s">
        <v>174</v>
      </c>
      <c r="D24" s="245"/>
      <c r="E24" s="277"/>
      <c r="F24" s="245"/>
      <c r="G24" s="277"/>
      <c r="H24" s="277"/>
      <c r="I24" s="277"/>
      <c r="J24" s="277"/>
      <c r="K24" s="277"/>
      <c r="L24" s="253">
        <f>+'BS-NONMAJOR SP. REVENUE(63-64) '!BN26+'BS-NONMAJOR DEBT SERVICE(67-68)'!M24+'BS-NONMAJOR CAP. PROJ.(71-72)'!N24+'BS-PERMANENT FUNDS(75-76)'!H24</f>
        <v>0</v>
      </c>
      <c r="M24" s="253">
        <f t="shared" si="0"/>
        <v>0</v>
      </c>
    </row>
    <row r="25" spans="2:13" ht="15" x14ac:dyDescent="0.2">
      <c r="B25" s="336">
        <v>150000</v>
      </c>
      <c r="C25" s="6" t="s">
        <v>885</v>
      </c>
      <c r="D25" s="245"/>
      <c r="E25" s="245"/>
      <c r="F25" s="245"/>
      <c r="G25" s="245"/>
      <c r="H25" s="245"/>
      <c r="I25" s="245"/>
      <c r="J25" s="245"/>
      <c r="K25" s="245"/>
      <c r="L25" s="253">
        <f>+'BS-NONMAJOR SP. REVENUE(63-64) '!BN27+'BS-NONMAJOR DEBT SERVICE(67-68)'!M25+'BS-NONMAJOR CAP. PROJ.(71-72)'!N25+'BS-PERMANENT FUNDS(75-76)'!H25</f>
        <v>0</v>
      </c>
      <c r="M25" s="253">
        <f t="shared" si="0"/>
        <v>0</v>
      </c>
    </row>
    <row r="26" spans="2:13" ht="15.75" thickBot="1" x14ac:dyDescent="0.25">
      <c r="B26" s="336">
        <v>170000</v>
      </c>
      <c r="C26" s="6" t="s">
        <v>152</v>
      </c>
      <c r="D26" s="247"/>
      <c r="E26" s="247"/>
      <c r="F26" s="247"/>
      <c r="G26" s="247"/>
      <c r="H26" s="247"/>
      <c r="I26" s="247"/>
      <c r="J26" s="247"/>
      <c r="K26" s="247"/>
      <c r="L26" s="254">
        <f>+'BS-NONMAJOR SP. REVENUE(63-64) '!BN28+'BS-NONMAJOR DEBT SERVICE(67-68)'!M26+'BS-NONMAJOR CAP. PROJ.(71-72)'!N26+'BS-PERMANENT FUNDS(75-76)'!H26</f>
        <v>0</v>
      </c>
      <c r="M26" s="254">
        <f>SUM(D26:L26)</f>
        <v>0</v>
      </c>
    </row>
    <row r="27" spans="2:13" ht="9.75" customHeight="1" x14ac:dyDescent="0.2">
      <c r="B27" s="336"/>
      <c r="C27" s="6"/>
      <c r="D27" s="253"/>
      <c r="E27" s="253"/>
      <c r="F27" s="253"/>
      <c r="G27" s="253"/>
      <c r="H27" s="253"/>
      <c r="I27" s="253"/>
      <c r="J27" s="253"/>
      <c r="K27" s="253"/>
      <c r="L27" s="253"/>
      <c r="M27" s="253"/>
    </row>
    <row r="28" spans="2:13" ht="16.5" thickBot="1" x14ac:dyDescent="0.3">
      <c r="B28" s="336"/>
      <c r="C28" s="9" t="s">
        <v>889</v>
      </c>
      <c r="D28" s="254">
        <f t="shared" ref="D28:M28" si="1">SUM(D10:D26)</f>
        <v>0</v>
      </c>
      <c r="E28" s="254">
        <f t="shared" si="1"/>
        <v>0</v>
      </c>
      <c r="F28" s="254">
        <f t="shared" si="1"/>
        <v>0</v>
      </c>
      <c r="G28" s="254">
        <f t="shared" si="1"/>
        <v>0</v>
      </c>
      <c r="H28" s="254">
        <f>SUM(H10:H26)</f>
        <v>0</v>
      </c>
      <c r="I28" s="254">
        <f>SUM(I10:I26)</f>
        <v>0</v>
      </c>
      <c r="J28" s="254">
        <f>SUM(J10:J26)</f>
        <v>0</v>
      </c>
      <c r="K28" s="254">
        <f>SUM(K10:K26)</f>
        <v>0</v>
      </c>
      <c r="L28" s="254">
        <f t="shared" si="1"/>
        <v>0</v>
      </c>
      <c r="M28" s="254">
        <f t="shared" si="1"/>
        <v>0</v>
      </c>
    </row>
    <row r="29" spans="2:13" ht="15.75" x14ac:dyDescent="0.25">
      <c r="B29" s="336"/>
      <c r="C29" s="516" t="s">
        <v>1467</v>
      </c>
      <c r="D29" s="253"/>
      <c r="E29" s="253"/>
      <c r="F29" s="253"/>
      <c r="G29" s="253"/>
      <c r="H29" s="253"/>
      <c r="I29" s="253"/>
      <c r="J29" s="253"/>
      <c r="K29" s="253"/>
      <c r="L29" s="253"/>
      <c r="M29" s="253"/>
    </row>
    <row r="30" spans="2:13" ht="15" x14ac:dyDescent="0.2">
      <c r="B30" s="275">
        <v>190000</v>
      </c>
      <c r="C30" s="239" t="s">
        <v>1468</v>
      </c>
      <c r="D30" s="245"/>
      <c r="E30" s="245"/>
      <c r="F30" s="245"/>
      <c r="G30" s="245"/>
      <c r="H30" s="245"/>
      <c r="I30" s="245"/>
      <c r="J30" s="245"/>
      <c r="K30" s="245"/>
      <c r="L30" s="253">
        <f>'BS-NONMAJOR SP. REVENUE(63-64) '!BN32+'BS-NONMAJOR DEBT SERVICE(67-68)'!M30+'BS-NONMAJOR CAP. PROJ.(71-72)'!N30+'BS-PERMANENT FUNDS(75-76)'!H30</f>
        <v>0</v>
      </c>
      <c r="M30" s="253">
        <f>SUM(D30:L30)</f>
        <v>0</v>
      </c>
    </row>
    <row r="31" spans="2:13" ht="15.75" thickBot="1" x14ac:dyDescent="0.25">
      <c r="B31" s="275" t="s">
        <v>1516</v>
      </c>
      <c r="C31" s="239" t="s">
        <v>1477</v>
      </c>
      <c r="D31" s="247"/>
      <c r="E31" s="247"/>
      <c r="F31" s="247"/>
      <c r="G31" s="247"/>
      <c r="H31" s="247"/>
      <c r="I31" s="247"/>
      <c r="J31" s="247"/>
      <c r="K31" s="247"/>
      <c r="L31" s="253">
        <f>'BS-NONMAJOR SP. REVENUE(63-64) '!BN33+'BS-NONMAJOR DEBT SERVICE(67-68)'!M31+'BS-NONMAJOR CAP. PROJ.(71-72)'!N31+'BS-PERMANENT FUNDS(75-76)'!H31</f>
        <v>0</v>
      </c>
      <c r="M31" s="254">
        <f>SUM(D31:L31)</f>
        <v>0</v>
      </c>
    </row>
    <row r="32" spans="2:13" ht="22.5" customHeight="1" thickBot="1" x14ac:dyDescent="0.3">
      <c r="B32" s="336"/>
      <c r="C32" s="9" t="s">
        <v>1469</v>
      </c>
      <c r="D32" s="255">
        <f>SUM(D30:D31)</f>
        <v>0</v>
      </c>
      <c r="E32" s="255">
        <f t="shared" ref="E32:K32" si="2">SUM(E30:E31)</f>
        <v>0</v>
      </c>
      <c r="F32" s="255">
        <f t="shared" si="2"/>
        <v>0</v>
      </c>
      <c r="G32" s="255">
        <f t="shared" si="2"/>
        <v>0</v>
      </c>
      <c r="H32" s="255">
        <f t="shared" si="2"/>
        <v>0</v>
      </c>
      <c r="I32" s="255">
        <f t="shared" si="2"/>
        <v>0</v>
      </c>
      <c r="J32" s="255">
        <f t="shared" si="2"/>
        <v>0</v>
      </c>
      <c r="K32" s="255">
        <f t="shared" si="2"/>
        <v>0</v>
      </c>
      <c r="L32" s="255">
        <f>SUM(L30:L31)</f>
        <v>0</v>
      </c>
      <c r="M32" s="255">
        <f>SUM(M30:M31)</f>
        <v>0</v>
      </c>
    </row>
    <row r="33" spans="1:13" ht="10.5" customHeight="1" x14ac:dyDescent="0.2">
      <c r="B33" s="336"/>
      <c r="C33" s="6"/>
      <c r="D33" s="253"/>
      <c r="E33" s="253"/>
      <c r="F33" s="253"/>
      <c r="G33" s="253"/>
      <c r="H33" s="253"/>
      <c r="I33" s="253"/>
      <c r="J33" s="253"/>
      <c r="K33" s="253"/>
      <c r="L33" s="253"/>
      <c r="M33" s="253"/>
    </row>
    <row r="34" spans="1:13" ht="15.75" x14ac:dyDescent="0.25">
      <c r="B34" s="336"/>
      <c r="C34" s="8" t="s">
        <v>890</v>
      </c>
      <c r="D34" s="253"/>
      <c r="E34" s="253"/>
      <c r="F34" s="253"/>
      <c r="G34" s="253"/>
      <c r="H34" s="253"/>
      <c r="I34" s="253"/>
      <c r="J34" s="253"/>
      <c r="K34" s="253"/>
      <c r="L34" s="253"/>
      <c r="M34" s="253"/>
    </row>
    <row r="35" spans="1:13" ht="15" x14ac:dyDescent="0.2">
      <c r="B35" s="336">
        <v>201000</v>
      </c>
      <c r="C35" s="6" t="s">
        <v>820</v>
      </c>
      <c r="D35" s="245"/>
      <c r="E35" s="245"/>
      <c r="F35" s="245"/>
      <c r="G35" s="245"/>
      <c r="H35" s="245"/>
      <c r="I35" s="245"/>
      <c r="J35" s="245"/>
      <c r="K35" s="245"/>
      <c r="L35" s="253">
        <f>+'BS-NONMAJOR SP. REVENUE(63-64) '!BN37+'BS-NONMAJOR DEBT SERVICE(67-68)'!M35+'BS-NONMAJOR CAP. PROJ.(71-72)'!N35+'BS-PERMANENT FUNDS(75-76)'!H35</f>
        <v>0</v>
      </c>
      <c r="M35" s="253">
        <f t="shared" ref="M35:M45" si="3">SUM(D35:L35)</f>
        <v>0</v>
      </c>
    </row>
    <row r="36" spans="1:13" ht="15" x14ac:dyDescent="0.2">
      <c r="B36" s="336">
        <v>202100</v>
      </c>
      <c r="C36" s="6" t="s">
        <v>1010</v>
      </c>
      <c r="D36" s="245"/>
      <c r="E36" s="245"/>
      <c r="F36" s="245"/>
      <c r="G36" s="245"/>
      <c r="H36" s="245"/>
      <c r="I36" s="245"/>
      <c r="J36" s="245"/>
      <c r="K36" s="245"/>
      <c r="L36" s="253">
        <f>+'BS-NONMAJOR SP. REVENUE(63-64) '!BN38+'BS-NONMAJOR DEBT SERVICE(67-68)'!M36+'BS-NONMAJOR CAP. PROJ.(71-72)'!N36+'BS-PERMANENT FUNDS(75-76)'!H36</f>
        <v>0</v>
      </c>
      <c r="M36" s="253">
        <f t="shared" si="3"/>
        <v>0</v>
      </c>
    </row>
    <row r="37" spans="1:13" ht="15" x14ac:dyDescent="0.2">
      <c r="B37" s="335">
        <v>203100</v>
      </c>
      <c r="C37" s="6" t="s">
        <v>821</v>
      </c>
      <c r="D37" s="245"/>
      <c r="E37" s="245"/>
      <c r="F37" s="245"/>
      <c r="G37" s="245"/>
      <c r="H37" s="245"/>
      <c r="I37" s="245"/>
      <c r="J37" s="245"/>
      <c r="K37" s="245"/>
      <c r="L37" s="253">
        <f>+'BS-NONMAJOR SP. REVENUE(63-64) '!BN39+'BS-NONMAJOR DEBT SERVICE(67-68)'!M37+'BS-NONMAJOR CAP. PROJ.(71-72)'!N37+'BS-PERMANENT FUNDS(75-76)'!H37</f>
        <v>0</v>
      </c>
      <c r="M37" s="253">
        <f t="shared" si="3"/>
        <v>0</v>
      </c>
    </row>
    <row r="38" spans="1:13" ht="15" x14ac:dyDescent="0.2">
      <c r="B38" s="336">
        <v>204000</v>
      </c>
      <c r="C38" s="6" t="s">
        <v>12</v>
      </c>
      <c r="D38" s="245"/>
      <c r="E38" s="245"/>
      <c r="F38" s="245"/>
      <c r="G38" s="245"/>
      <c r="H38" s="245"/>
      <c r="I38" s="245"/>
      <c r="J38" s="245"/>
      <c r="K38" s="245"/>
      <c r="L38" s="253">
        <f>+'BS-NONMAJOR SP. REVENUE(63-64) '!BN40+'BS-NONMAJOR DEBT SERVICE(67-68)'!M38+'BS-NONMAJOR CAP. PROJ.(71-72)'!N38+'BS-PERMANENT FUNDS(75-76)'!H38</f>
        <v>0</v>
      </c>
      <c r="M38" s="253">
        <f t="shared" si="3"/>
        <v>0</v>
      </c>
    </row>
    <row r="39" spans="1:13" ht="15" x14ac:dyDescent="0.2">
      <c r="A39" s="265"/>
      <c r="B39" s="336">
        <v>205200</v>
      </c>
      <c r="C39" s="6" t="s">
        <v>1011</v>
      </c>
      <c r="D39" s="245"/>
      <c r="E39" s="245"/>
      <c r="F39" s="245"/>
      <c r="G39" s="245"/>
      <c r="H39" s="245"/>
      <c r="I39" s="245"/>
      <c r="J39" s="245"/>
      <c r="K39" s="245"/>
      <c r="L39" s="253">
        <f>+'BS-NONMAJOR SP. REVENUE(63-64) '!BN41+'BS-NONMAJOR DEBT SERVICE(67-68)'!M39+'BS-NONMAJOR CAP. PROJ.(71-72)'!N39+'BS-PERMANENT FUNDS(75-76)'!H39</f>
        <v>0</v>
      </c>
      <c r="M39" s="253">
        <f t="shared" si="3"/>
        <v>0</v>
      </c>
    </row>
    <row r="40" spans="1:13" ht="15" x14ac:dyDescent="0.2">
      <c r="A40" s="265"/>
      <c r="B40" s="336">
        <v>205500</v>
      </c>
      <c r="C40" s="6" t="s">
        <v>2757</v>
      </c>
      <c r="D40" s="245"/>
      <c r="E40" s="245"/>
      <c r="F40" s="245"/>
      <c r="G40" s="245"/>
      <c r="H40" s="245"/>
      <c r="I40" s="245"/>
      <c r="J40" s="245"/>
      <c r="K40" s="245"/>
      <c r="L40" s="253">
        <f>+'BS-NONMAJOR SP. REVENUE(63-64) '!BN42+'BS-NONMAJOR DEBT SERVICE(67-68)'!M40+'BS-NONMAJOR CAP. PROJ.(71-72)'!N40+'BS-PERMANENT FUNDS(75-76)'!H40</f>
        <v>0</v>
      </c>
      <c r="M40" s="253">
        <f t="shared" si="3"/>
        <v>0</v>
      </c>
    </row>
    <row r="41" spans="1:13" ht="15" x14ac:dyDescent="0.2">
      <c r="B41" s="336">
        <v>206100</v>
      </c>
      <c r="C41" s="6" t="s">
        <v>228</v>
      </c>
      <c r="D41" s="245"/>
      <c r="E41" s="245"/>
      <c r="F41" s="245"/>
      <c r="G41" s="245"/>
      <c r="H41" s="245"/>
      <c r="I41" s="245"/>
      <c r="J41" s="245"/>
      <c r="K41" s="245"/>
      <c r="L41" s="253">
        <f>+'BS-NONMAJOR SP. REVENUE(63-64) '!BN43+'BS-NONMAJOR DEBT SERVICE(67-68)'!M41+'BS-NONMAJOR CAP. PROJ.(71-72)'!N41+'BS-PERMANENT FUNDS(75-76)'!H41</f>
        <v>0</v>
      </c>
      <c r="M41" s="253">
        <f t="shared" si="3"/>
        <v>0</v>
      </c>
    </row>
    <row r="42" spans="1:13" ht="15" x14ac:dyDescent="0.2">
      <c r="B42" s="336">
        <v>211000</v>
      </c>
      <c r="C42" s="6" t="s">
        <v>220</v>
      </c>
      <c r="D42" s="245"/>
      <c r="E42" s="245"/>
      <c r="F42" s="245"/>
      <c r="G42" s="245"/>
      <c r="H42" s="245"/>
      <c r="I42" s="245"/>
      <c r="J42" s="245"/>
      <c r="K42" s="245"/>
      <c r="L42" s="253">
        <f>+'BS-NONMAJOR SP. REVENUE(63-64) '!BN44+'BS-NONMAJOR DEBT SERVICE(67-68)'!M42+'BS-NONMAJOR CAP. PROJ.(71-72)'!N42+'BS-PERMANENT FUNDS(75-76)'!H42</f>
        <v>0</v>
      </c>
      <c r="M42" s="253">
        <f t="shared" si="3"/>
        <v>0</v>
      </c>
    </row>
    <row r="43" spans="1:13" ht="15" x14ac:dyDescent="0.2">
      <c r="B43" s="336">
        <v>212000</v>
      </c>
      <c r="C43" s="6" t="s">
        <v>219</v>
      </c>
      <c r="D43" s="245"/>
      <c r="E43" s="245"/>
      <c r="F43" s="245"/>
      <c r="G43" s="245"/>
      <c r="H43" s="245"/>
      <c r="I43" s="245"/>
      <c r="J43" s="245"/>
      <c r="K43" s="245"/>
      <c r="L43" s="253">
        <f>+'BS-NONMAJOR SP. REVENUE(63-64) '!BN45+'BS-NONMAJOR DEBT SERVICE(67-68)'!M43+'BS-NONMAJOR CAP. PROJ.(71-72)'!N43+'BS-PERMANENT FUNDS(75-76)'!H43</f>
        <v>0</v>
      </c>
      <c r="M43" s="253">
        <f t="shared" si="3"/>
        <v>0</v>
      </c>
    </row>
    <row r="44" spans="1:13" ht="15" x14ac:dyDescent="0.2">
      <c r="B44" s="336">
        <v>214000</v>
      </c>
      <c r="C44" s="6" t="s">
        <v>229</v>
      </c>
      <c r="D44" s="245"/>
      <c r="E44" s="245"/>
      <c r="F44" s="245"/>
      <c r="G44" s="245"/>
      <c r="H44" s="245"/>
      <c r="I44" s="245"/>
      <c r="J44" s="245"/>
      <c r="K44" s="245"/>
      <c r="L44" s="253">
        <f>+'BS-NONMAJOR SP. REVENUE(63-64) '!BN46+'BS-NONMAJOR DEBT SERVICE(67-68)'!M44+'BS-NONMAJOR CAP. PROJ.(71-72)'!N44+'BS-PERMANENT FUNDS(75-76)'!H44</f>
        <v>0</v>
      </c>
      <c r="M44" s="253">
        <f t="shared" si="3"/>
        <v>0</v>
      </c>
    </row>
    <row r="45" spans="1:13" ht="15" x14ac:dyDescent="0.2">
      <c r="B45" s="336">
        <v>216000</v>
      </c>
      <c r="C45" s="6" t="s">
        <v>1533</v>
      </c>
      <c r="D45" s="245"/>
      <c r="E45" s="245"/>
      <c r="F45" s="245"/>
      <c r="G45" s="245"/>
      <c r="H45" s="245"/>
      <c r="I45" s="245"/>
      <c r="J45" s="245"/>
      <c r="K45" s="245"/>
      <c r="L45" s="253">
        <f>'BS-NONMAJOR SP. REVENUE(63-64) '!BN47++'BS-NONMAJOR DEBT SERVICE(67-68)'!M45+'BS-NONMAJOR CAP. PROJ.(71-72)'!N45+'BS-PERMANENT FUNDS(75-76)'!H45</f>
        <v>0</v>
      </c>
      <c r="M45" s="253">
        <f t="shared" si="3"/>
        <v>0</v>
      </c>
    </row>
    <row r="46" spans="1:13" ht="15.75" thickBot="1" x14ac:dyDescent="0.25">
      <c r="B46" s="336">
        <v>233000</v>
      </c>
      <c r="C46" s="6" t="s">
        <v>153</v>
      </c>
      <c r="D46" s="247"/>
      <c r="E46" s="247"/>
      <c r="F46" s="247"/>
      <c r="G46" s="247"/>
      <c r="H46" s="247"/>
      <c r="I46" s="247"/>
      <c r="J46" s="247"/>
      <c r="K46" s="247"/>
      <c r="L46" s="254">
        <f>+'BS-NONMAJOR SP. REVENUE(63-64) '!BN48+'BS-NONMAJOR DEBT SERVICE(67-68)'!M46+'BS-NONMAJOR CAP. PROJ.(71-72)'!N46+'BS-PERMANENT FUNDS(75-76)'!H46</f>
        <v>0</v>
      </c>
      <c r="M46" s="254">
        <f>SUM(D46:L46)</f>
        <v>0</v>
      </c>
    </row>
    <row r="47" spans="1:13" ht="9.75" customHeight="1" x14ac:dyDescent="0.2">
      <c r="B47" s="336"/>
      <c r="C47" s="6"/>
      <c r="D47" s="253"/>
      <c r="E47" s="253"/>
      <c r="F47" s="253"/>
      <c r="G47" s="253"/>
      <c r="H47" s="253"/>
      <c r="I47" s="253"/>
      <c r="J47" s="253"/>
      <c r="K47" s="253"/>
      <c r="L47" s="253"/>
      <c r="M47" s="253"/>
    </row>
    <row r="48" spans="1:13" ht="16.5" thickBot="1" x14ac:dyDescent="0.3">
      <c r="B48" s="336"/>
      <c r="C48" s="9" t="s">
        <v>894</v>
      </c>
      <c r="D48" s="254">
        <f t="shared" ref="D48:M48" si="4">SUM(D35:D46)</f>
        <v>0</v>
      </c>
      <c r="E48" s="254">
        <f t="shared" si="4"/>
        <v>0</v>
      </c>
      <c r="F48" s="254">
        <f t="shared" si="4"/>
        <v>0</v>
      </c>
      <c r="G48" s="254">
        <f t="shared" si="4"/>
        <v>0</v>
      </c>
      <c r="H48" s="254">
        <f t="shared" si="4"/>
        <v>0</v>
      </c>
      <c r="I48" s="254">
        <f t="shared" si="4"/>
        <v>0</v>
      </c>
      <c r="J48" s="254">
        <f t="shared" si="4"/>
        <v>0</v>
      </c>
      <c r="K48" s="254">
        <f t="shared" si="4"/>
        <v>0</v>
      </c>
      <c r="L48" s="254">
        <f t="shared" si="4"/>
        <v>0</v>
      </c>
      <c r="M48" s="254">
        <f t="shared" si="4"/>
        <v>0</v>
      </c>
    </row>
    <row r="49" spans="2:13" ht="23.25" customHeight="1" x14ac:dyDescent="0.25">
      <c r="B49" s="336"/>
      <c r="C49" s="516" t="s">
        <v>1470</v>
      </c>
      <c r="D49" s="253"/>
      <c r="E49" s="253"/>
      <c r="F49" s="253"/>
      <c r="G49" s="253"/>
      <c r="H49" s="253"/>
      <c r="I49" s="253"/>
      <c r="J49" s="253"/>
      <c r="K49" s="253"/>
      <c r="L49" s="253"/>
      <c r="M49" s="253"/>
    </row>
    <row r="50" spans="2:13" ht="15" x14ac:dyDescent="0.2">
      <c r="B50" s="275">
        <v>220000</v>
      </c>
      <c r="C50" s="239" t="s">
        <v>1472</v>
      </c>
      <c r="D50" s="245"/>
      <c r="E50" s="245"/>
      <c r="F50" s="245"/>
      <c r="G50" s="245"/>
      <c r="H50" s="245"/>
      <c r="I50" s="245"/>
      <c r="J50" s="245"/>
      <c r="K50" s="245"/>
      <c r="L50" s="253">
        <f>'BS-NONMAJOR SP. REVENUE(63-64) '!BN52+'BS-NONMAJOR DEBT SERVICE(67-68)'!M50+'BS-NONMAJOR CAP. PROJ.(71-72)'!N50+'BS-PERMANENT FUNDS(75-76)'!H50</f>
        <v>0</v>
      </c>
      <c r="M50" s="253">
        <f>SUM(D50:L50)</f>
        <v>0</v>
      </c>
    </row>
    <row r="51" spans="2:13" ht="15.75" thickBot="1" x14ac:dyDescent="0.25">
      <c r="B51" s="275">
        <v>223000</v>
      </c>
      <c r="C51" s="239" t="s">
        <v>1471</v>
      </c>
      <c r="D51" s="247"/>
      <c r="E51" s="247"/>
      <c r="F51" s="247"/>
      <c r="G51" s="247"/>
      <c r="H51" s="247"/>
      <c r="I51" s="247"/>
      <c r="J51" s="247"/>
      <c r="K51" s="247"/>
      <c r="L51" s="253">
        <f>'BS-NONMAJOR SP. REVENUE(63-64) '!BN53+'BS-NONMAJOR DEBT SERVICE(67-68)'!M51+'BS-NONMAJOR CAP. PROJ.(71-72)'!N51+'BS-PERMANENT FUNDS(75-76)'!H51</f>
        <v>0</v>
      </c>
      <c r="M51" s="254">
        <f>SUM(D51:L51)</f>
        <v>0</v>
      </c>
    </row>
    <row r="52" spans="2:13" ht="21" customHeight="1" thickBot="1" x14ac:dyDescent="0.3">
      <c r="B52" s="336"/>
      <c r="C52" s="9" t="s">
        <v>1473</v>
      </c>
      <c r="D52" s="255">
        <f t="shared" ref="D52:M52" si="5">SUM(D50:D51)</f>
        <v>0</v>
      </c>
      <c r="E52" s="255">
        <f t="shared" si="5"/>
        <v>0</v>
      </c>
      <c r="F52" s="255">
        <f t="shared" si="5"/>
        <v>0</v>
      </c>
      <c r="G52" s="255">
        <f t="shared" si="5"/>
        <v>0</v>
      </c>
      <c r="H52" s="255">
        <f t="shared" si="5"/>
        <v>0</v>
      </c>
      <c r="I52" s="255">
        <f t="shared" si="5"/>
        <v>0</v>
      </c>
      <c r="J52" s="255">
        <f t="shared" si="5"/>
        <v>0</v>
      </c>
      <c r="K52" s="255">
        <f t="shared" si="5"/>
        <v>0</v>
      </c>
      <c r="L52" s="255">
        <f t="shared" si="5"/>
        <v>0</v>
      </c>
      <c r="M52" s="255">
        <f t="shared" si="5"/>
        <v>0</v>
      </c>
    </row>
    <row r="53" spans="2:13" ht="10.5" customHeight="1" x14ac:dyDescent="0.25">
      <c r="B53" s="336"/>
      <c r="C53" s="9"/>
      <c r="D53" s="253"/>
      <c r="E53" s="253"/>
      <c r="F53" s="253"/>
      <c r="G53" s="253"/>
      <c r="H53" s="253"/>
      <c r="I53" s="253"/>
      <c r="J53" s="253"/>
      <c r="K53" s="253"/>
      <c r="L53" s="253"/>
      <c r="M53" s="253"/>
    </row>
    <row r="54" spans="2:13" ht="15.75" x14ac:dyDescent="0.25">
      <c r="B54" s="336"/>
      <c r="C54" s="8" t="s">
        <v>1212</v>
      </c>
      <c r="D54" s="253"/>
      <c r="E54" s="253"/>
      <c r="F54" s="253"/>
      <c r="G54" s="253"/>
      <c r="H54" s="253"/>
      <c r="I54" s="253"/>
      <c r="J54" s="253"/>
      <c r="K54" s="253"/>
      <c r="L54" s="253"/>
      <c r="M54" s="253"/>
    </row>
    <row r="55" spans="2:13" ht="15" x14ac:dyDescent="0.2">
      <c r="B55" s="276">
        <v>250100</v>
      </c>
      <c r="C55" s="239" t="s">
        <v>1210</v>
      </c>
      <c r="D55" s="245"/>
      <c r="E55" s="245"/>
      <c r="F55" s="245"/>
      <c r="G55" s="245"/>
      <c r="H55" s="245"/>
      <c r="I55" s="245"/>
      <c r="J55" s="245"/>
      <c r="K55" s="245"/>
      <c r="L55" s="253">
        <f>'BS-NONMAJOR SP. REVENUE(63-64) '!BN57+'BS-NONMAJOR DEBT SERVICE(67-68)'!M55+'BS-NONMAJOR CAP. PROJ.(71-72)'!N55+'BS-PERMANENT FUNDS(75-76)'!H55-L56</f>
        <v>0</v>
      </c>
      <c r="M55" s="253">
        <f>SUM(D55:L55)</f>
        <v>0</v>
      </c>
    </row>
    <row r="56" spans="2:13" ht="15" x14ac:dyDescent="0.2">
      <c r="B56" s="276"/>
      <c r="C56" s="239" t="s">
        <v>1217</v>
      </c>
      <c r="D56" s="245"/>
      <c r="E56" s="245"/>
      <c r="F56" s="245"/>
      <c r="G56" s="245"/>
      <c r="H56" s="245"/>
      <c r="I56" s="245"/>
      <c r="J56" s="245"/>
      <c r="K56" s="245"/>
      <c r="L56" s="245"/>
      <c r="M56" s="253">
        <f t="shared" ref="M56:M73" si="6">SUM(D56:L56)</f>
        <v>0</v>
      </c>
    </row>
    <row r="57" spans="2:13" ht="15" x14ac:dyDescent="0.2">
      <c r="B57" s="276">
        <v>250200</v>
      </c>
      <c r="C57" s="239" t="s">
        <v>1211</v>
      </c>
      <c r="D57" s="245"/>
      <c r="E57" s="245"/>
      <c r="F57" s="245"/>
      <c r="G57" s="245"/>
      <c r="H57" s="245"/>
      <c r="I57" s="245"/>
      <c r="J57" s="245"/>
      <c r="K57" s="245"/>
      <c r="L57" s="253">
        <f>'BS-NONMAJOR SP. REVENUE(63-64) '!BN58+'BS-NONMAJOR DEBT SERVICE(67-68)'!M56+'BS-NONMAJOR CAP. PROJ.(71-72)'!N56+'BS-PERMANENT FUNDS(75-76)'!H56-L58-L59-L60-L61-L62</f>
        <v>0</v>
      </c>
      <c r="M57" s="253">
        <f t="shared" si="6"/>
        <v>0</v>
      </c>
    </row>
    <row r="58" spans="2:13" ht="15" x14ac:dyDescent="0.2">
      <c r="B58" s="276"/>
      <c r="C58" s="239" t="s">
        <v>1218</v>
      </c>
      <c r="D58" s="245"/>
      <c r="E58" s="245"/>
      <c r="F58" s="245"/>
      <c r="G58" s="245"/>
      <c r="H58" s="245"/>
      <c r="I58" s="245"/>
      <c r="J58" s="245"/>
      <c r="K58" s="245"/>
      <c r="L58" s="245"/>
      <c r="M58" s="253">
        <f t="shared" si="6"/>
        <v>0</v>
      </c>
    </row>
    <row r="59" spans="2:13" ht="15" x14ac:dyDescent="0.2">
      <c r="B59" s="276"/>
      <c r="C59" s="239" t="s">
        <v>936</v>
      </c>
      <c r="D59" s="245"/>
      <c r="E59" s="245"/>
      <c r="F59" s="245"/>
      <c r="G59" s="245"/>
      <c r="H59" s="245"/>
      <c r="I59" s="245"/>
      <c r="J59" s="245"/>
      <c r="K59" s="245"/>
      <c r="L59" s="245"/>
      <c r="M59" s="253">
        <f t="shared" si="6"/>
        <v>0</v>
      </c>
    </row>
    <row r="60" spans="2:13" ht="15" x14ac:dyDescent="0.2">
      <c r="B60" s="276"/>
      <c r="C60" s="239" t="s">
        <v>935</v>
      </c>
      <c r="D60" s="245"/>
      <c r="E60" s="245"/>
      <c r="F60" s="245"/>
      <c r="G60" s="245"/>
      <c r="H60" s="245"/>
      <c r="I60" s="245"/>
      <c r="J60" s="245"/>
      <c r="K60" s="245"/>
      <c r="L60" s="245"/>
      <c r="M60" s="253">
        <f t="shared" si="6"/>
        <v>0</v>
      </c>
    </row>
    <row r="61" spans="2:13" ht="15" x14ac:dyDescent="0.2">
      <c r="B61" s="276"/>
      <c r="C61" s="239" t="s">
        <v>1219</v>
      </c>
      <c r="D61" s="245"/>
      <c r="E61" s="245"/>
      <c r="F61" s="245"/>
      <c r="G61" s="245"/>
      <c r="H61" s="245"/>
      <c r="I61" s="245"/>
      <c r="J61" s="245"/>
      <c r="K61" s="245"/>
      <c r="L61" s="245"/>
      <c r="M61" s="253">
        <f t="shared" si="6"/>
        <v>0</v>
      </c>
    </row>
    <row r="62" spans="2:13" ht="15" x14ac:dyDescent="0.2">
      <c r="B62" s="276"/>
      <c r="C62" s="239" t="s">
        <v>2771</v>
      </c>
      <c r="D62" s="245"/>
      <c r="E62" s="245"/>
      <c r="F62" s="245"/>
      <c r="G62" s="245"/>
      <c r="H62" s="245"/>
      <c r="I62" s="245"/>
      <c r="J62" s="245"/>
      <c r="K62" s="245"/>
      <c r="L62" s="245"/>
      <c r="M62" s="253">
        <f t="shared" si="6"/>
        <v>0</v>
      </c>
    </row>
    <row r="63" spans="2:13" ht="15" x14ac:dyDescent="0.2">
      <c r="B63" s="276">
        <v>260100</v>
      </c>
      <c r="C63" s="239" t="s">
        <v>1209</v>
      </c>
      <c r="D63" s="245"/>
      <c r="E63" s="245"/>
      <c r="F63" s="245"/>
      <c r="G63" s="245"/>
      <c r="H63" s="245"/>
      <c r="I63" s="245"/>
      <c r="J63" s="245"/>
      <c r="K63" s="245"/>
      <c r="L63" s="253">
        <f>'BS-NONMAJOR SP. REVENUE(63-64) '!BN59+'BS-NONMAJOR DEBT SERVICE(67-68)'!M57+'BS-NONMAJOR CAP. PROJ.(71-72)'!N57+'BS-PERMANENT FUNDS(75-76)'!H57-L64-L65-L66-L67-L68</f>
        <v>0</v>
      </c>
      <c r="M63" s="253">
        <f t="shared" si="6"/>
        <v>0</v>
      </c>
    </row>
    <row r="64" spans="2:13" ht="15" x14ac:dyDescent="0.2">
      <c r="B64" s="276"/>
      <c r="C64" s="239" t="s">
        <v>1218</v>
      </c>
      <c r="D64" s="245"/>
      <c r="E64" s="273"/>
      <c r="F64" s="245"/>
      <c r="G64" s="245"/>
      <c r="H64" s="245"/>
      <c r="I64" s="245"/>
      <c r="J64" s="245"/>
      <c r="K64" s="245"/>
      <c r="L64" s="245"/>
      <c r="M64" s="253">
        <f>SUM(D64:L64)</f>
        <v>0</v>
      </c>
    </row>
    <row r="65" spans="1:13" ht="15" x14ac:dyDescent="0.2">
      <c r="B65" s="276"/>
      <c r="C65" s="239" t="s">
        <v>936</v>
      </c>
      <c r="D65" s="245"/>
      <c r="E65" s="245"/>
      <c r="F65" s="245"/>
      <c r="G65" s="245"/>
      <c r="H65" s="245"/>
      <c r="I65" s="245"/>
      <c r="J65" s="245"/>
      <c r="K65" s="245"/>
      <c r="L65" s="245"/>
      <c r="M65" s="253">
        <f t="shared" si="6"/>
        <v>0</v>
      </c>
    </row>
    <row r="66" spans="1:13" ht="15" x14ac:dyDescent="0.2">
      <c r="B66" s="276"/>
      <c r="C66" s="239" t="s">
        <v>935</v>
      </c>
      <c r="D66" s="245"/>
      <c r="E66" s="245"/>
      <c r="F66" s="245"/>
      <c r="G66" s="245"/>
      <c r="H66" s="245"/>
      <c r="I66" s="245"/>
      <c r="J66" s="245"/>
      <c r="K66" s="245"/>
      <c r="L66" s="245"/>
      <c r="M66" s="253">
        <f t="shared" si="6"/>
        <v>0</v>
      </c>
    </row>
    <row r="67" spans="1:13" ht="15" x14ac:dyDescent="0.2">
      <c r="B67" s="276"/>
      <c r="C67" s="239" t="s">
        <v>1219</v>
      </c>
      <c r="D67" s="245"/>
      <c r="E67" s="245"/>
      <c r="F67" s="245"/>
      <c r="G67" s="245"/>
      <c r="H67" s="245"/>
      <c r="I67" s="245"/>
      <c r="J67" s="245"/>
      <c r="K67" s="245"/>
      <c r="L67" s="245"/>
      <c r="M67" s="253">
        <f t="shared" si="6"/>
        <v>0</v>
      </c>
    </row>
    <row r="68" spans="1:13" ht="15" x14ac:dyDescent="0.2">
      <c r="B68" s="276"/>
      <c r="C68" s="239" t="s">
        <v>2771</v>
      </c>
      <c r="D68" s="245"/>
      <c r="E68" s="245"/>
      <c r="F68" s="245"/>
      <c r="G68" s="245"/>
      <c r="H68" s="245"/>
      <c r="I68" s="245"/>
      <c r="J68" s="245"/>
      <c r="K68" s="245"/>
      <c r="L68" s="245"/>
      <c r="M68" s="253">
        <f t="shared" si="6"/>
        <v>0</v>
      </c>
    </row>
    <row r="69" spans="1:13" ht="15" x14ac:dyDescent="0.2">
      <c r="A69" s="314"/>
      <c r="B69" s="276">
        <v>260200</v>
      </c>
      <c r="C69" s="239" t="s">
        <v>1208</v>
      </c>
      <c r="D69" s="245"/>
      <c r="E69" s="245"/>
      <c r="F69" s="245"/>
      <c r="G69" s="245"/>
      <c r="H69" s="245"/>
      <c r="I69" s="245"/>
      <c r="J69" s="245"/>
      <c r="K69" s="245"/>
      <c r="L69" s="253">
        <f>'BS-NONMAJOR SP. REVENUE(63-64) '!BN60+'BS-NONMAJOR DEBT SERVICE(67-68)'!M58+'BS-NONMAJOR CAP. PROJ.(71-72)'!N58+'BS-PERMANENT FUNDS(75-76)'!H58-L70-L71-L72</f>
        <v>0</v>
      </c>
      <c r="M69" s="253">
        <f t="shared" si="6"/>
        <v>0</v>
      </c>
    </row>
    <row r="70" spans="1:13" ht="15" x14ac:dyDescent="0.2">
      <c r="A70" s="314"/>
      <c r="B70" s="276"/>
      <c r="C70" s="239"/>
      <c r="D70" s="245"/>
      <c r="E70" s="245"/>
      <c r="F70" s="245"/>
      <c r="G70" s="245"/>
      <c r="H70" s="245"/>
      <c r="I70" s="245"/>
      <c r="J70" s="245"/>
      <c r="K70" s="245"/>
      <c r="L70" s="245"/>
      <c r="M70" s="253">
        <f t="shared" si="6"/>
        <v>0</v>
      </c>
    </row>
    <row r="71" spans="1:13" ht="15" x14ac:dyDescent="0.2">
      <c r="B71" s="276"/>
      <c r="C71" s="239"/>
      <c r="D71" s="245"/>
      <c r="E71" s="245"/>
      <c r="F71" s="245"/>
      <c r="G71" s="245"/>
      <c r="H71" s="245"/>
      <c r="I71" s="245"/>
      <c r="J71" s="245"/>
      <c r="K71" s="245"/>
      <c r="L71" s="245"/>
      <c r="M71" s="253">
        <f t="shared" si="6"/>
        <v>0</v>
      </c>
    </row>
    <row r="72" spans="1:13" ht="15" x14ac:dyDescent="0.2">
      <c r="B72" s="276"/>
      <c r="C72" s="239"/>
      <c r="D72" s="245"/>
      <c r="E72" s="245"/>
      <c r="F72" s="245"/>
      <c r="G72" s="245"/>
      <c r="H72" s="245"/>
      <c r="I72" s="245"/>
      <c r="J72" s="245"/>
      <c r="K72" s="245"/>
      <c r="L72" s="245"/>
      <c r="M72" s="253">
        <f t="shared" si="6"/>
        <v>0</v>
      </c>
    </row>
    <row r="73" spans="1:13" ht="15.75" thickBot="1" x14ac:dyDescent="0.25">
      <c r="B73" s="336">
        <v>271000</v>
      </c>
      <c r="C73" s="6" t="s">
        <v>1216</v>
      </c>
      <c r="D73" s="254">
        <f t="shared" ref="D73:K73" si="7">D28+D32-D48-D52-D55-D56-D57-D58-D59-D60-D61-D62-D63-D64-D65-D66-D67-D68-D69-D70-D71-D72</f>
        <v>0</v>
      </c>
      <c r="E73" s="254">
        <f t="shared" si="7"/>
        <v>0</v>
      </c>
      <c r="F73" s="254">
        <f t="shared" si="7"/>
        <v>0</v>
      </c>
      <c r="G73" s="254">
        <f t="shared" si="7"/>
        <v>0</v>
      </c>
      <c r="H73" s="254">
        <f t="shared" si="7"/>
        <v>0</v>
      </c>
      <c r="I73" s="254">
        <f t="shared" si="7"/>
        <v>0</v>
      </c>
      <c r="J73" s="254">
        <f t="shared" si="7"/>
        <v>0</v>
      </c>
      <c r="K73" s="254">
        <f t="shared" si="7"/>
        <v>0</v>
      </c>
      <c r="L73" s="254">
        <f>'BS-NONMAJOR SP. REVENUE(63-64) '!BN61+'BS-NONMAJOR DEBT SERVICE(67-68)'!M59+'BS-NONMAJOR CAP. PROJ.(71-72)'!N59+'BS-PERMANENT FUNDS(75-76)'!H59</f>
        <v>0</v>
      </c>
      <c r="M73" s="253">
        <f t="shared" si="6"/>
        <v>0</v>
      </c>
    </row>
    <row r="74" spans="1:13" ht="16.5" thickBot="1" x14ac:dyDescent="0.3">
      <c r="B74" s="335"/>
      <c r="C74" s="9" t="s">
        <v>1512</v>
      </c>
      <c r="D74" s="254">
        <f>SUM(D55:D73)</f>
        <v>0</v>
      </c>
      <c r="E74" s="254">
        <f t="shared" ref="E74:K74" si="8">SUM(E55:E73)</f>
        <v>0</v>
      </c>
      <c r="F74" s="254">
        <f t="shared" si="8"/>
        <v>0</v>
      </c>
      <c r="G74" s="254">
        <f t="shared" si="8"/>
        <v>0</v>
      </c>
      <c r="H74" s="254">
        <f t="shared" si="8"/>
        <v>0</v>
      </c>
      <c r="I74" s="254">
        <f t="shared" si="8"/>
        <v>0</v>
      </c>
      <c r="J74" s="254">
        <f t="shared" si="8"/>
        <v>0</v>
      </c>
      <c r="K74" s="254">
        <f t="shared" si="8"/>
        <v>0</v>
      </c>
      <c r="L74" s="254">
        <f>SUM(L55:L73)</f>
        <v>0</v>
      </c>
      <c r="M74" s="279">
        <f>SUM(M55:M73)</f>
        <v>0</v>
      </c>
    </row>
    <row r="75" spans="1:13" ht="32.25" thickBot="1" x14ac:dyDescent="0.3">
      <c r="B75" s="335"/>
      <c r="C75" s="518" t="s">
        <v>1513</v>
      </c>
      <c r="D75" s="256">
        <f t="shared" ref="D75:L75" si="9">+D48+D74+D52</f>
        <v>0</v>
      </c>
      <c r="E75" s="256">
        <f t="shared" si="9"/>
        <v>0</v>
      </c>
      <c r="F75" s="256">
        <f t="shared" si="9"/>
        <v>0</v>
      </c>
      <c r="G75" s="256">
        <f t="shared" si="9"/>
        <v>0</v>
      </c>
      <c r="H75" s="256">
        <f t="shared" si="9"/>
        <v>0</v>
      </c>
      <c r="I75" s="256">
        <f t="shared" si="9"/>
        <v>0</v>
      </c>
      <c r="J75" s="256">
        <f t="shared" si="9"/>
        <v>0</v>
      </c>
      <c r="K75" s="256">
        <f t="shared" si="9"/>
        <v>0</v>
      </c>
      <c r="L75" s="256">
        <f t="shared" si="9"/>
        <v>0</v>
      </c>
      <c r="M75" s="253"/>
    </row>
    <row r="76" spans="1:13" ht="13.5" thickTop="1" x14ac:dyDescent="0.2">
      <c r="C76" s="406" t="s">
        <v>1203</v>
      </c>
      <c r="D76" s="407">
        <f>D74-'GOVERMENTAL FUNDS-OPERATING(16)'!D57</f>
        <v>0</v>
      </c>
      <c r="E76" s="407">
        <f>E74-'GOVERMENTAL FUNDS-OPERATING(16)'!E57</f>
        <v>0</v>
      </c>
      <c r="F76" s="407">
        <f>F74-'GOVERMENTAL FUNDS-OPERATING(16)'!F57</f>
        <v>0</v>
      </c>
      <c r="G76" s="407">
        <f>G74-'GOVERMENTAL FUNDS-OPERATING(16)'!G57</f>
        <v>0</v>
      </c>
      <c r="H76" s="407">
        <f>H74-'GOVERMENTAL FUNDS-OPERATING(16)'!H57</f>
        <v>0</v>
      </c>
      <c r="I76" s="407">
        <f>I74-'GOVERMENTAL FUNDS-OPERATING(16)'!I57</f>
        <v>0</v>
      </c>
      <c r="J76" s="407">
        <f>J74-'GOVERMENTAL FUNDS-OPERATING(16)'!J57</f>
        <v>0</v>
      </c>
      <c r="K76" s="407">
        <f>K74-'GOVERMENTAL FUNDS-OPERATING(16)'!K57</f>
        <v>0</v>
      </c>
      <c r="L76" s="407">
        <f>L74-'GOVERMENTAL FUNDS-OPERATING(16)'!L57</f>
        <v>0</v>
      </c>
      <c r="M76"/>
    </row>
    <row r="77" spans="1:13" ht="15" x14ac:dyDescent="0.2">
      <c r="C77" s="239" t="s">
        <v>896</v>
      </c>
      <c r="G77" s="239"/>
      <c r="L77"/>
      <c r="M77" s="253"/>
    </row>
    <row r="78" spans="1:13" ht="15" x14ac:dyDescent="0.2">
      <c r="C78" s="239" t="s">
        <v>1400</v>
      </c>
      <c r="G78" s="239"/>
      <c r="L78"/>
      <c r="M78" s="253"/>
    </row>
    <row r="79" spans="1:13" ht="15" x14ac:dyDescent="0.2">
      <c r="C79" s="239" t="s">
        <v>897</v>
      </c>
      <c r="G79" s="239"/>
      <c r="L79"/>
      <c r="M79" s="253"/>
    </row>
    <row r="80" spans="1:13" ht="15.75" thickBot="1" x14ac:dyDescent="0.25">
      <c r="C80" s="239" t="s">
        <v>898</v>
      </c>
      <c r="G80" s="239"/>
      <c r="L80"/>
      <c r="M80" s="254">
        <f>+'BS Conversion'!H25+'BS Conversion'!I25</f>
        <v>0</v>
      </c>
    </row>
    <row r="81" spans="3:13" ht="15" customHeight="1" x14ac:dyDescent="0.2">
      <c r="C81" s="1348" t="s">
        <v>2880</v>
      </c>
      <c r="D81" s="1348"/>
      <c r="E81" s="1348"/>
      <c r="G81" s="239"/>
      <c r="L81"/>
      <c r="M81" s="253"/>
    </row>
    <row r="82" spans="3:13" ht="17.25" customHeight="1" thickBot="1" x14ac:dyDescent="0.25">
      <c r="C82" s="1349" t="s">
        <v>2859</v>
      </c>
      <c r="D82" s="1349"/>
      <c r="E82" s="1349"/>
      <c r="G82" s="239"/>
      <c r="L82"/>
      <c r="M82" s="254">
        <f>'BS Conversion'!H26+'BS Conversion'!I26</f>
        <v>0</v>
      </c>
    </row>
    <row r="83" spans="3:13" ht="15" x14ac:dyDescent="0.2">
      <c r="C83" s="239" t="s">
        <v>899</v>
      </c>
      <c r="G83" s="239"/>
      <c r="L83"/>
      <c r="M83" s="253"/>
    </row>
    <row r="84" spans="3:13" ht="15.75" thickBot="1" x14ac:dyDescent="0.25">
      <c r="C84" s="239" t="s">
        <v>1632</v>
      </c>
      <c r="G84" s="239"/>
      <c r="L84"/>
      <c r="M84" s="254">
        <f>M52-'BS Conversion'!E54-'BS Conversion'!E55+'BS Conversion'!D76-'BS Conversion'!M57</f>
        <v>0</v>
      </c>
    </row>
    <row r="85" spans="3:13" ht="15" x14ac:dyDescent="0.2">
      <c r="C85" s="239" t="s">
        <v>951</v>
      </c>
      <c r="G85" s="239"/>
      <c r="L85"/>
      <c r="M85" s="253"/>
    </row>
    <row r="86" spans="3:13" ht="15" x14ac:dyDescent="0.2">
      <c r="C86" s="239" t="s">
        <v>952</v>
      </c>
      <c r="G86" s="239"/>
      <c r="L86"/>
      <c r="M86" s="253"/>
    </row>
    <row r="87" spans="3:13" ht="15" x14ac:dyDescent="0.2">
      <c r="C87" s="239" t="s">
        <v>953</v>
      </c>
      <c r="G87" s="239"/>
      <c r="L87"/>
      <c r="M87" s="253"/>
    </row>
    <row r="88" spans="3:13" ht="15" x14ac:dyDescent="0.2">
      <c r="C88" s="239" t="s">
        <v>1401</v>
      </c>
      <c r="G88" s="239"/>
      <c r="L88"/>
      <c r="M88" s="253"/>
    </row>
    <row r="89" spans="3:13" ht="15.75" thickBot="1" x14ac:dyDescent="0.25">
      <c r="C89" s="239" t="s">
        <v>101</v>
      </c>
      <c r="G89" s="239"/>
      <c r="L89" s="254">
        <f>+'NET POSITION-PROPRIETARY(18)'!J23</f>
        <v>0</v>
      </c>
      <c r="M89" s="253"/>
    </row>
    <row r="90" spans="3:13" ht="15.75" thickBot="1" x14ac:dyDescent="0.25">
      <c r="C90" s="239" t="s">
        <v>51</v>
      </c>
      <c r="G90" s="239"/>
      <c r="L90" s="254">
        <f>+'NET POSITION-PROPRIETARY(18)'!J56</f>
        <v>0</v>
      </c>
      <c r="M90" s="253"/>
    </row>
    <row r="91" spans="3:13" ht="15.75" thickBot="1" x14ac:dyDescent="0.25">
      <c r="C91" s="239" t="s">
        <v>726</v>
      </c>
      <c r="G91" s="239"/>
      <c r="L91" s="255">
        <f>-'NET POSITION-PROPRIETARY(18)'!I102</f>
        <v>0</v>
      </c>
      <c r="M91" s="254">
        <f>+L89-L90+L91</f>
        <v>0</v>
      </c>
    </row>
    <row r="92" spans="3:13" ht="9.75" customHeight="1" x14ac:dyDescent="0.2">
      <c r="C92" s="239"/>
      <c r="G92" s="239"/>
      <c r="L92"/>
      <c r="M92" s="253"/>
    </row>
    <row r="93" spans="3:13" ht="15" x14ac:dyDescent="0.2">
      <c r="C93" s="239" t="s">
        <v>1029</v>
      </c>
      <c r="G93" s="239"/>
      <c r="L93"/>
      <c r="M93" s="253"/>
    </row>
    <row r="94" spans="3:13" ht="15.75" thickBot="1" x14ac:dyDescent="0.25">
      <c r="C94" s="239" t="s">
        <v>178</v>
      </c>
      <c r="G94" s="239"/>
      <c r="L94"/>
      <c r="M94" s="254">
        <f>-'BS Conversion'!F49-'BS Conversion'!G49-'BS Conversion'!G50-'BS Conversion'!G51+'BS Conversion'!E29+'BS Conversion'!E30</f>
        <v>0</v>
      </c>
    </row>
    <row r="95" spans="3:13" ht="9.75" customHeight="1" x14ac:dyDescent="0.2">
      <c r="L95"/>
      <c r="M95" s="253"/>
    </row>
    <row r="96" spans="3:13" ht="16.5" thickBot="1" x14ac:dyDescent="0.3">
      <c r="D96" s="244"/>
      <c r="E96" s="511" t="s">
        <v>1399</v>
      </c>
      <c r="H96" s="244"/>
      <c r="I96" s="244"/>
      <c r="L96"/>
      <c r="M96" s="274">
        <f>+M74+M80+M84+M91+M94+M82</f>
        <v>0</v>
      </c>
    </row>
    <row r="97" spans="4:13" ht="13.5" thickTop="1" x14ac:dyDescent="0.2"/>
    <row r="98" spans="4:13" ht="15.75" x14ac:dyDescent="0.25">
      <c r="D98" s="277"/>
      <c r="G98" s="272" t="s">
        <v>1139</v>
      </c>
      <c r="M98" s="277">
        <f>M96-'GW-STATEMENT OF ACTIVITIES(14)'!H61</f>
        <v>0</v>
      </c>
    </row>
  </sheetData>
  <sheetProtection algorithmName="SHA-512" hashValue="PTyzbSs7c/SC6qkAEy7FcSimUw+ELHOppDzftsM5ZgoEPZ4GBWH0sGYZQttA82VQ0xeXKXWjvi/Al/su4Ivnbw==" saltValue="NavpADaN/7useeh2IY3SmQ=="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9"/>
  <sheetViews>
    <sheetView workbookViewId="0">
      <pane xSplit="3" ySplit="10" topLeftCell="D11" activePane="bottomRight" state="frozen"/>
      <selection pane="topRight" activeCell="D1" sqref="D1"/>
      <selection pane="bottomLeft" activeCell="A11" sqref="A11"/>
      <selection pane="bottomRight" activeCell="C2" sqref="C2"/>
    </sheetView>
  </sheetViews>
  <sheetFormatPr defaultColWidth="8.85546875" defaultRowHeight="12.75" x14ac:dyDescent="0.2"/>
  <cols>
    <col min="1" max="1" width="3.7109375" style="237" customWidth="1"/>
    <col min="2" max="2" width="12.7109375" style="237" customWidth="1"/>
    <col min="3" max="3" width="44.5703125" style="237" customWidth="1"/>
    <col min="4" max="4" width="15.7109375" style="237" customWidth="1"/>
    <col min="5" max="5" width="18.42578125" style="237" customWidth="1"/>
    <col min="6" max="13" width="15.7109375" style="237" customWidth="1"/>
    <col min="14" max="16384" width="8.85546875" style="237"/>
  </cols>
  <sheetData>
    <row r="1" spans="1:13" ht="18" x14ac:dyDescent="0.25">
      <c r="A1"/>
      <c r="B1" s="4">
        <f>+'GW-STATEMENT NET POSITION(13)'!A1</f>
        <v>0</v>
      </c>
      <c r="C1" s="2"/>
      <c r="D1" s="2"/>
      <c r="E1" s="2"/>
      <c r="F1" s="2"/>
      <c r="G1" s="2"/>
      <c r="H1" s="2"/>
      <c r="I1" s="2"/>
      <c r="J1" s="2"/>
      <c r="K1" s="252"/>
      <c r="L1" s="252"/>
      <c r="M1" s="252"/>
    </row>
    <row r="2" spans="1:13" ht="18" x14ac:dyDescent="0.25">
      <c r="A2"/>
      <c r="B2" s="4" t="s">
        <v>179</v>
      </c>
      <c r="C2" s="2"/>
      <c r="D2" s="2"/>
      <c r="E2" s="2"/>
      <c r="F2" s="2"/>
      <c r="G2" s="2"/>
      <c r="H2" s="2"/>
      <c r="I2" s="2"/>
      <c r="J2" s="2"/>
      <c r="K2" s="252"/>
      <c r="L2" s="252"/>
      <c r="M2" s="252"/>
    </row>
    <row r="3" spans="1:13" ht="18" x14ac:dyDescent="0.25">
      <c r="A3"/>
      <c r="B3" s="4" t="s">
        <v>998</v>
      </c>
      <c r="C3" s="2"/>
      <c r="D3" s="2"/>
      <c r="E3" s="2"/>
      <c r="F3" s="2"/>
      <c r="G3" s="2"/>
      <c r="H3" s="2"/>
      <c r="I3" s="2"/>
      <c r="J3" s="2"/>
      <c r="K3" s="252"/>
      <c r="L3" s="252"/>
      <c r="M3" s="252"/>
    </row>
    <row r="4" spans="1:13" ht="18" x14ac:dyDescent="0.25">
      <c r="A4"/>
      <c r="B4" s="4" t="str">
        <f>+'GW-STATEMENT OF ACTIVITIES(14)'!B3</f>
        <v>FISCAL YEAR ENDING JUNE 30, 2024</v>
      </c>
      <c r="C4" s="2"/>
      <c r="D4" s="2"/>
      <c r="E4" s="2"/>
      <c r="F4" s="2"/>
      <c r="G4" s="2"/>
      <c r="H4" s="2"/>
      <c r="I4" s="2"/>
      <c r="J4" s="2"/>
      <c r="K4" s="252"/>
      <c r="L4" s="252"/>
      <c r="M4" s="252"/>
    </row>
    <row r="6" spans="1:13" ht="16.5" thickBot="1" x14ac:dyDescent="0.3">
      <c r="C6" s="239"/>
      <c r="D6" s="239"/>
      <c r="E6" s="240" t="s">
        <v>209</v>
      </c>
      <c r="F6" s="241"/>
      <c r="G6" s="241"/>
      <c r="H6" s="241"/>
      <c r="I6" s="241"/>
      <c r="J6" s="241"/>
      <c r="K6" s="241"/>
      <c r="L6" s="239"/>
      <c r="M6" s="239"/>
    </row>
    <row r="7" spans="1:13" ht="15.75" x14ac:dyDescent="0.25">
      <c r="C7" s="239"/>
      <c r="D7" s="9" t="s">
        <v>1534</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1000</v>
      </c>
      <c r="M7" s="9" t="s">
        <v>878</v>
      </c>
    </row>
    <row r="8" spans="1:13" ht="15.75" x14ac:dyDescent="0.25">
      <c r="B8" s="9" t="s">
        <v>149</v>
      </c>
      <c r="C8" s="6"/>
      <c r="D8" s="1352" t="s">
        <v>999</v>
      </c>
      <c r="E8" s="1352" t="str">
        <f>'GOVERNMENTAL FUNDS - BS(15)'!E8</f>
        <v>Fund Name</v>
      </c>
      <c r="F8" s="1352" t="str">
        <f>'GOVERNMENTAL FUNDS - BS(15)'!F8</f>
        <v>Fund Name</v>
      </c>
      <c r="G8" s="1352" t="str">
        <f>'GOVERNMENTAL FUNDS - BS(15)'!G8</f>
        <v>Fund Name</v>
      </c>
      <c r="H8" s="1352" t="str">
        <f>'GOVERNMENTAL FUNDS - BS(15)'!H8</f>
        <v>Fund Name</v>
      </c>
      <c r="I8" s="1352" t="str">
        <f>'GOVERNMENTAL FUNDS - BS(15)'!I8</f>
        <v>Fund Name</v>
      </c>
      <c r="J8" s="1352" t="str">
        <f>'GOVERNMENTAL FUNDS - BS(15)'!J8</f>
        <v>Fund Name</v>
      </c>
      <c r="K8" s="1352" t="str">
        <f>'GOVERNMENTAL FUNDS - BS(15)'!K8</f>
        <v>Fund Name</v>
      </c>
      <c r="L8" s="9" t="s">
        <v>876</v>
      </c>
      <c r="M8" s="9" t="s">
        <v>876</v>
      </c>
    </row>
    <row r="9" spans="1:13" ht="16.5" thickBot="1" x14ac:dyDescent="0.3">
      <c r="B9" s="515" t="s">
        <v>150</v>
      </c>
      <c r="C9" s="515" t="s">
        <v>151</v>
      </c>
      <c r="D9" s="1353"/>
      <c r="E9" s="1353"/>
      <c r="F9" s="1353"/>
      <c r="G9" s="1353"/>
      <c r="H9" s="1353"/>
      <c r="I9" s="1353"/>
      <c r="J9" s="1353"/>
      <c r="K9" s="1353"/>
      <c r="L9" s="515" t="s">
        <v>1001</v>
      </c>
      <c r="M9" s="515" t="s">
        <v>1001</v>
      </c>
    </row>
    <row r="10" spans="1:13" ht="15.75" x14ac:dyDescent="0.25">
      <c r="B10" s="6"/>
      <c r="C10" s="8" t="s">
        <v>180</v>
      </c>
      <c r="D10" s="6"/>
      <c r="E10" s="239"/>
      <c r="F10" s="239"/>
      <c r="G10" s="239"/>
      <c r="H10" s="239"/>
      <c r="I10" s="239"/>
      <c r="J10" s="239"/>
      <c r="K10" s="239"/>
      <c r="L10" s="6"/>
      <c r="M10" s="6"/>
    </row>
    <row r="11" spans="1:13" ht="28.5" x14ac:dyDescent="0.2">
      <c r="B11" s="527" t="s">
        <v>154</v>
      </c>
      <c r="C11" s="6" t="s">
        <v>182</v>
      </c>
      <c r="D11" s="253">
        <f>+'GENERAL FUND-OPERATING(48-53)'!E13+'GENERAL FUND-OPERATING(48-53)'!E14</f>
        <v>0</v>
      </c>
      <c r="E11" s="245"/>
      <c r="F11" s="245"/>
      <c r="G11" s="245"/>
      <c r="H11" s="245"/>
      <c r="I11" s="245"/>
      <c r="J11" s="245"/>
      <c r="K11" s="245"/>
      <c r="L11" s="253">
        <f>+'OPER.-NONMAJOR SP. REVENUE(65)'!IS11+'OPER.-NONMAJOR SP. REVENUE(65)'!IS12+'OPER.-NONMAJOR DEBT SER.(69-70)'!AS10+'OPER.-NONMAJOR DEBT SER.(69-70)'!AS11+'OPER.-NONMAJOR CAP. PROJ(73-74)'!AW10+'OPER.-NONMAJOR CAP. PROJ(73-74)'!AW11+'OPER.-PERMANENT FUNDS(77-78)'!H10+'OPER.-PERMANENT FUNDS(77-78)'!H11</f>
        <v>0</v>
      </c>
      <c r="M11" s="253">
        <f>SUM(D11:L11)</f>
        <v>0</v>
      </c>
    </row>
    <row r="12" spans="1:13" ht="15" x14ac:dyDescent="0.2">
      <c r="B12" s="336">
        <v>320000</v>
      </c>
      <c r="C12" s="6" t="s">
        <v>181</v>
      </c>
      <c r="D12" s="253">
        <f>+'GENERAL FUND-OPERATING(48-53)'!E16+'GENERAL FUND-OPERATING(48-53)'!E17+'GENERAL FUND-OPERATING(48-53)'!E18+'GENERAL FUND-OPERATING(48-53)'!E19+'GENERAL FUND-OPERATING(48-53)'!E20</f>
        <v>0</v>
      </c>
      <c r="E12" s="245"/>
      <c r="F12" s="245"/>
      <c r="G12" s="245"/>
      <c r="H12" s="245"/>
      <c r="I12" s="245"/>
      <c r="J12" s="245"/>
      <c r="K12" s="245"/>
      <c r="L12" s="253">
        <f>+'OPER.-NONMAJOR SP. REVENUE(65)'!IS14+'OPER.-NONMAJOR SP. REVENUE(65)'!IS15+'OPER.-NONMAJOR SP. REVENUE(65)'!IS16+'OPER.-NONMAJOR SP. REVENUE(65)'!IS17+'OPER.-NONMAJOR SP. REVENUE(65)'!IS18+'OPER.-NONMAJOR DEBT SER.(69-70)'!AS13+'OPER.-NONMAJOR DEBT SER.(69-70)'!AS14</f>
        <v>0</v>
      </c>
      <c r="M12" s="253">
        <f t="shared" ref="M12:M18" si="0">SUM(D12:L12)</f>
        <v>0</v>
      </c>
    </row>
    <row r="13" spans="1:13" ht="15" x14ac:dyDescent="0.2">
      <c r="B13" s="336">
        <v>330000</v>
      </c>
      <c r="C13" s="6" t="s">
        <v>183</v>
      </c>
      <c r="D13" s="253">
        <f>+'GENERAL FUND-OPERATING(48-53)'!E22+'GENERAL FUND-OPERATING(48-53)'!E23+'GENERAL FUND-OPERATING(48-53)'!E24+'GENERAL FUND-OPERATING(48-53)'!E25+'GENERAL FUND-OPERATING(48-53)'!E26+'GENERAL FUND-OPERATING(48-53)'!E27</f>
        <v>0</v>
      </c>
      <c r="E13" s="245"/>
      <c r="F13" s="245"/>
      <c r="G13" s="245"/>
      <c r="H13" s="245"/>
      <c r="I13" s="245"/>
      <c r="J13" s="245"/>
      <c r="K13" s="245"/>
      <c r="L13" s="253">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53">
        <f t="shared" si="0"/>
        <v>0</v>
      </c>
    </row>
    <row r="14" spans="1:13" ht="15" x14ac:dyDescent="0.2">
      <c r="B14" s="336">
        <v>340000</v>
      </c>
      <c r="C14" s="6" t="s">
        <v>184</v>
      </c>
      <c r="D14" s="253">
        <f>+'GENERAL FUND-OPERATING(48-53)'!E29+'GENERAL FUND-OPERATING(48-53)'!E30+'GENERAL FUND-OPERATING(48-53)'!E31+'GENERAL FUND-OPERATING(48-53)'!E32+'GENERAL FUND-OPERATING(48-53)'!E33+'GENERAL FUND-OPERATING(48-53)'!E34</f>
        <v>0</v>
      </c>
      <c r="E14" s="245"/>
      <c r="F14" s="245"/>
      <c r="G14" s="245"/>
      <c r="H14" s="245"/>
      <c r="I14" s="245"/>
      <c r="J14" s="245"/>
      <c r="K14" s="245"/>
      <c r="L14" s="253">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53">
        <f t="shared" si="0"/>
        <v>0</v>
      </c>
    </row>
    <row r="15" spans="1:13" ht="15" x14ac:dyDescent="0.2">
      <c r="B15" s="336">
        <v>350000</v>
      </c>
      <c r="C15" s="6" t="s">
        <v>185</v>
      </c>
      <c r="D15" s="253">
        <f>+'GENERAL FUND-OPERATING(48-53)'!E36+'GENERAL FUND-OPERATING(48-53)'!E37+'GENERAL FUND-OPERATING(48-53)'!E38</f>
        <v>0</v>
      </c>
      <c r="E15" s="245"/>
      <c r="F15" s="245"/>
      <c r="G15" s="245"/>
      <c r="H15" s="245"/>
      <c r="I15" s="245"/>
      <c r="J15" s="245"/>
      <c r="K15" s="245"/>
      <c r="L15" s="253">
        <f>+'OPER.-NONMAJOR SP. REVENUE(65)'!IS34+'OPER.-NONMAJOR SP. REVENUE(65)'!IS35+'OPER.-NONMAJOR SP. REVENUE(65)'!IS36+'OPER.-NONMAJOR DEBT SER.(69-70)'!AS23</f>
        <v>0</v>
      </c>
      <c r="M15" s="253">
        <f t="shared" si="0"/>
        <v>0</v>
      </c>
    </row>
    <row r="16" spans="1:13" ht="15" x14ac:dyDescent="0.2">
      <c r="B16" s="336">
        <v>360000</v>
      </c>
      <c r="C16" s="6" t="s">
        <v>186</v>
      </c>
      <c r="D16" s="253">
        <f>+'GENERAL FUND-OPERATING(48-53)'!E39</f>
        <v>0</v>
      </c>
      <c r="E16" s="245"/>
      <c r="F16" s="245"/>
      <c r="G16" s="245"/>
      <c r="H16" s="245"/>
      <c r="I16" s="245"/>
      <c r="J16" s="245"/>
      <c r="K16" s="245"/>
      <c r="L16" s="253">
        <f>+'OPER.-NONMAJOR SP. REVENUE(65)'!IS37+'OPER.-NONMAJOR DEBT SER.(69-70)'!AS24+'OPER.-NONMAJOR CAP. PROJ(73-74)'!AW24+'OPER.-NONMAJOR CAP. PROJ(73-74)'!AW25+'OPER.-NONMAJOR CAP. PROJ(73-74)'!AW26+'OPER.-PERMANENT FUNDS(77-78)'!H24+'OPER.-PERMANENT FUNDS(77-78)'!H25+'OPER.-PERMANENT FUNDS(77-78)'!H26</f>
        <v>0</v>
      </c>
      <c r="M16" s="253">
        <f t="shared" si="0"/>
        <v>0</v>
      </c>
    </row>
    <row r="17" spans="1:13" ht="15" x14ac:dyDescent="0.2">
      <c r="B17" s="336">
        <v>370000</v>
      </c>
      <c r="C17" s="6" t="s">
        <v>187</v>
      </c>
      <c r="D17" s="253">
        <f>+'GENERAL FUND-OPERATING(48-53)'!E40</f>
        <v>0</v>
      </c>
      <c r="E17" s="245"/>
      <c r="F17" s="245"/>
      <c r="G17" s="245"/>
      <c r="H17" s="245"/>
      <c r="I17" s="245"/>
      <c r="J17" s="245"/>
      <c r="K17" s="245"/>
      <c r="L17" s="253">
        <f>+'OPER.-NONMAJOR SP. REVENUE(65)'!IS38+'OPER.-NONMAJOR DEBT SER.(69-70)'!AS25+'OPER.-NONMAJOR CAP. PROJ(73-74)'!AW27+'OPER.-PERMANENT FUNDS(77-78)'!H27</f>
        <v>0</v>
      </c>
      <c r="M17" s="253">
        <f t="shared" si="0"/>
        <v>0</v>
      </c>
    </row>
    <row r="18" spans="1:13" ht="15.75" thickBot="1" x14ac:dyDescent="0.25">
      <c r="B18" s="336"/>
      <c r="C18" s="6"/>
      <c r="D18" s="254"/>
      <c r="E18" s="254"/>
      <c r="F18" s="254"/>
      <c r="G18" s="254"/>
      <c r="H18" s="254"/>
      <c r="I18" s="254"/>
      <c r="J18" s="254"/>
      <c r="K18" s="254"/>
      <c r="L18" s="254"/>
      <c r="M18" s="253">
        <f t="shared" si="0"/>
        <v>0</v>
      </c>
    </row>
    <row r="19" spans="1:13" ht="16.5" thickBot="1" x14ac:dyDescent="0.3">
      <c r="B19" s="336"/>
      <c r="C19" s="9" t="s">
        <v>188</v>
      </c>
      <c r="D19" s="255">
        <f t="shared" ref="D19:M19" si="1">SUM(D11:D18)</f>
        <v>0</v>
      </c>
      <c r="E19" s="255">
        <f t="shared" si="1"/>
        <v>0</v>
      </c>
      <c r="F19" s="255">
        <f t="shared" si="1"/>
        <v>0</v>
      </c>
      <c r="G19" s="255">
        <f t="shared" si="1"/>
        <v>0</v>
      </c>
      <c r="H19" s="255">
        <f t="shared" si="1"/>
        <v>0</v>
      </c>
      <c r="I19" s="255">
        <f t="shared" si="1"/>
        <v>0</v>
      </c>
      <c r="J19" s="255">
        <f t="shared" si="1"/>
        <v>0</v>
      </c>
      <c r="K19" s="255">
        <f t="shared" si="1"/>
        <v>0</v>
      </c>
      <c r="L19" s="255">
        <f t="shared" si="1"/>
        <v>0</v>
      </c>
      <c r="M19" s="255">
        <f t="shared" si="1"/>
        <v>0</v>
      </c>
    </row>
    <row r="20" spans="1:13" ht="15" x14ac:dyDescent="0.2">
      <c r="B20" s="336"/>
      <c r="C20" s="6"/>
      <c r="D20" s="253"/>
      <c r="E20" s="253"/>
      <c r="F20" s="253"/>
      <c r="G20" s="253"/>
      <c r="H20" s="253"/>
      <c r="I20" s="253"/>
      <c r="J20" s="253"/>
      <c r="K20" s="253"/>
      <c r="L20" s="253"/>
      <c r="M20" s="253"/>
    </row>
    <row r="21" spans="1:13" ht="15.75" x14ac:dyDescent="0.25">
      <c r="B21" s="336"/>
      <c r="C21" s="8" t="s">
        <v>189</v>
      </c>
      <c r="D21" s="253"/>
      <c r="E21" s="253"/>
      <c r="F21" s="253"/>
      <c r="G21" s="253"/>
      <c r="H21" s="253"/>
      <c r="I21" s="253"/>
      <c r="J21" s="253"/>
      <c r="K21" s="253"/>
      <c r="L21" s="253"/>
      <c r="M21" s="253"/>
    </row>
    <row r="22" spans="1:13" ht="15" x14ac:dyDescent="0.2">
      <c r="B22" s="336"/>
      <c r="C22" s="6" t="s">
        <v>190</v>
      </c>
      <c r="D22" s="253"/>
      <c r="E22" s="253"/>
      <c r="F22" s="253"/>
      <c r="G22" s="253"/>
      <c r="H22" s="253"/>
      <c r="I22" s="253"/>
      <c r="J22" s="253"/>
      <c r="K22" s="253"/>
      <c r="L22" s="253"/>
      <c r="M22" s="253"/>
    </row>
    <row r="23" spans="1:13" ht="15" x14ac:dyDescent="0.2">
      <c r="B23" s="336">
        <v>410000</v>
      </c>
      <c r="C23" s="6" t="s">
        <v>410</v>
      </c>
      <c r="D23" s="253">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45"/>
      <c r="F23" s="245"/>
      <c r="G23" s="245"/>
      <c r="H23" s="245"/>
      <c r="I23" s="245"/>
      <c r="J23" s="245"/>
      <c r="K23" s="245"/>
      <c r="L23" s="253">
        <f>+'OPER.-NONMAJOR SP. REVE (B)(66)'!IS11+'OPER.-NONMAJOR SP. REVE (B)(66)'!IS12</f>
        <v>0</v>
      </c>
      <c r="M23" s="253">
        <f t="shared" ref="M23:M30" si="2">SUM(D23:L23)</f>
        <v>0</v>
      </c>
    </row>
    <row r="24" spans="1:13" ht="15" x14ac:dyDescent="0.2">
      <c r="B24" s="336">
        <v>420000</v>
      </c>
      <c r="C24" s="6" t="s">
        <v>191</v>
      </c>
      <c r="D24" s="253">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45"/>
      <c r="F24" s="245"/>
      <c r="G24" s="245"/>
      <c r="H24" s="245"/>
      <c r="I24" s="245"/>
      <c r="J24" s="245"/>
      <c r="K24" s="245"/>
      <c r="L24" s="253">
        <f>+'OPER.-NONMAJOR SP. REVE (B)(66)'!IS14+'OPER.-NONMAJOR SP. REVE (B)(66)'!IS15</f>
        <v>0</v>
      </c>
      <c r="M24" s="253">
        <f t="shared" si="2"/>
        <v>0</v>
      </c>
    </row>
    <row r="25" spans="1:13" ht="15" x14ac:dyDescent="0.2">
      <c r="B25" s="336">
        <v>430000</v>
      </c>
      <c r="C25" s="6" t="s">
        <v>192</v>
      </c>
      <c r="D25" s="253">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45"/>
      <c r="F25" s="245"/>
      <c r="G25" s="245"/>
      <c r="H25" s="245"/>
      <c r="I25" s="245"/>
      <c r="J25" s="245"/>
      <c r="K25" s="245"/>
      <c r="L25" s="253">
        <f>+'OPER.-NONMAJOR SP. REVE (B)(66)'!IS17+'OPER.-NONMAJOR SP. REVE (B)(66)'!IS18</f>
        <v>0</v>
      </c>
      <c r="M25" s="253">
        <f t="shared" si="2"/>
        <v>0</v>
      </c>
    </row>
    <row r="26" spans="1:13" ht="15" x14ac:dyDescent="0.2">
      <c r="B26" s="336">
        <v>440000</v>
      </c>
      <c r="C26" s="6" t="s">
        <v>193</v>
      </c>
      <c r="D26" s="253">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45"/>
      <c r="F26" s="245"/>
      <c r="G26" s="245"/>
      <c r="H26" s="245"/>
      <c r="I26" s="245"/>
      <c r="J26" s="245"/>
      <c r="K26" s="245"/>
      <c r="L26" s="253">
        <f>+'OPER.-NONMAJOR SP. REVE (B)(66)'!IS20+'OPER.-NONMAJOR SP. REVE (B)(66)'!IS21</f>
        <v>0</v>
      </c>
      <c r="M26" s="253">
        <f t="shared" si="2"/>
        <v>0</v>
      </c>
    </row>
    <row r="27" spans="1:13" ht="15" x14ac:dyDescent="0.2">
      <c r="B27" s="336">
        <v>450000</v>
      </c>
      <c r="C27" s="6" t="s">
        <v>194</v>
      </c>
      <c r="D27" s="253">
        <f>+'GENERAL FUND-OPERATING(48-53)'!E198+'GENERAL FUND-OPERATING(48-53)'!E199+'GENERAL FUND-OPERATING(48-53)'!E202+'GENERAL FUND-OPERATING(48-53)'!E203+'GENERAL FUND-OPERATING(48-53)'!E206+'GENERAL FUND-OPERATING(48-53)'!E207+'GENERAL FUND-OPERATING(48-53)'!E211+'GENERAL FUND-OPERATING(48-53)'!E212</f>
        <v>0</v>
      </c>
      <c r="E27" s="245"/>
      <c r="F27" s="245"/>
      <c r="G27" s="245"/>
      <c r="H27" s="245"/>
      <c r="I27" s="245"/>
      <c r="J27" s="245"/>
      <c r="K27" s="245"/>
      <c r="L27" s="253">
        <f>+'OPER.-NONMAJOR SP. REVE (B)(66)'!IS23+'OPER.-NONMAJOR SP. REVE (B)(66)'!IS24</f>
        <v>0</v>
      </c>
      <c r="M27" s="253">
        <f t="shared" si="2"/>
        <v>0</v>
      </c>
    </row>
    <row r="28" spans="1:13" ht="15" x14ac:dyDescent="0.2">
      <c r="B28" s="336">
        <v>460000</v>
      </c>
      <c r="C28" s="6" t="s">
        <v>195</v>
      </c>
      <c r="D28" s="253">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45"/>
      <c r="F28" s="245"/>
      <c r="G28" s="245"/>
      <c r="H28" s="245"/>
      <c r="I28" s="245"/>
      <c r="J28" s="245"/>
      <c r="K28" s="245"/>
      <c r="L28" s="253">
        <f>+'OPER.-NONMAJOR SP. REVE (B)(66)'!IS26+'OPER.-NONMAJOR SP. REVE (B)(66)'!IS27</f>
        <v>0</v>
      </c>
      <c r="M28" s="253">
        <f t="shared" si="2"/>
        <v>0</v>
      </c>
    </row>
    <row r="29" spans="1:13" ht="15" x14ac:dyDescent="0.2">
      <c r="B29" s="336">
        <v>470000</v>
      </c>
      <c r="C29" s="6" t="s">
        <v>196</v>
      </c>
      <c r="D29" s="253">
        <f>+'GENERAL FUND-OPERATING(48-53)'!E244+'GENERAL FUND-OPERATING(48-53)'!E245+'GENERAL FUND-OPERATING(48-53)'!E248+'GENERAL FUND-OPERATING(48-53)'!E249+'GENERAL FUND-OPERATING(48-53)'!E252+'GENERAL FUND-OPERATING(48-53)'!E253+'GENERAL FUND-OPERATING(48-53)'!E256+'GENERAL FUND-OPERATING(48-53)'!E257</f>
        <v>0</v>
      </c>
      <c r="E29" s="245"/>
      <c r="F29" s="245"/>
      <c r="G29" s="245"/>
      <c r="H29" s="245"/>
      <c r="I29" s="245"/>
      <c r="J29" s="245"/>
      <c r="K29" s="245"/>
      <c r="L29" s="253">
        <f>+'OPER.-NONMAJOR SP. REVE (B)(66)'!IS29+'OPER.-NONMAJOR SP. REVE (B)(66)'!IS30</f>
        <v>0</v>
      </c>
      <c r="M29" s="253">
        <f t="shared" si="2"/>
        <v>0</v>
      </c>
    </row>
    <row r="30" spans="1:13" ht="15" x14ac:dyDescent="0.2">
      <c r="B30" s="336">
        <v>480000</v>
      </c>
      <c r="C30" s="6" t="s">
        <v>197</v>
      </c>
      <c r="D30" s="253">
        <f>+'GENERAL FUND-OPERATING(48-53)'!E264+'GENERAL FUND-OPERATING(48-53)'!E265+'GENERAL FUND-OPERATING(48-53)'!E268+'GENERAL FUND-OPERATING(48-53)'!E269+'GENERAL FUND-OPERATING(48-53)'!E272+'GENERAL FUND-OPERATING(48-53)'!E273</f>
        <v>0</v>
      </c>
      <c r="E30" s="245"/>
      <c r="F30" s="245"/>
      <c r="G30" s="245"/>
      <c r="H30" s="245"/>
      <c r="I30" s="245"/>
      <c r="J30" s="245"/>
      <c r="K30" s="245"/>
      <c r="L30" s="253">
        <f>+'OPER.-NONMAJOR SP. REVE (B)(66)'!IS32+'OPER.-NONMAJOR SP. REVE (B)(66)'!IS33</f>
        <v>0</v>
      </c>
      <c r="M30" s="253">
        <f t="shared" si="2"/>
        <v>0</v>
      </c>
    </row>
    <row r="31" spans="1:13" ht="15" x14ac:dyDescent="0.2">
      <c r="B31" s="336">
        <v>490000</v>
      </c>
      <c r="C31" s="6" t="s">
        <v>2900</v>
      </c>
      <c r="D31" s="253"/>
      <c r="E31" s="253"/>
      <c r="F31" s="253"/>
      <c r="G31" s="253"/>
      <c r="H31" s="253"/>
      <c r="I31" s="253"/>
      <c r="J31" s="253"/>
      <c r="K31" s="253"/>
      <c r="L31" s="253"/>
      <c r="M31" s="253"/>
    </row>
    <row r="32" spans="1:13" ht="15" x14ac:dyDescent="0.2">
      <c r="A32" s="265"/>
      <c r="B32" s="336"/>
      <c r="C32" s="6" t="s">
        <v>198</v>
      </c>
      <c r="D32" s="253">
        <f>+'GENERAL FUND-OPERATING(48-53)'!E276</f>
        <v>0</v>
      </c>
      <c r="E32" s="245"/>
      <c r="F32" s="245"/>
      <c r="G32" s="245"/>
      <c r="H32" s="245"/>
      <c r="I32" s="245"/>
      <c r="J32" s="245"/>
      <c r="K32" s="245"/>
      <c r="L32" s="253">
        <f>+'OPER.-NONMAJOR SP. REVE (B)(66)'!IS36+'OPER.-NONMAJOR DEBT SER.(69-70)'!AS31</f>
        <v>0</v>
      </c>
      <c r="M32" s="284">
        <f t="shared" ref="M32:M37" si="3">SUM(D32:L32)</f>
        <v>0</v>
      </c>
    </row>
    <row r="33" spans="1:13" ht="15" x14ac:dyDescent="0.2">
      <c r="B33" s="336"/>
      <c r="C33" s="6" t="s">
        <v>199</v>
      </c>
      <c r="D33" s="253">
        <f>+'GENERAL FUND-OPERATING(48-53)'!E277</f>
        <v>0</v>
      </c>
      <c r="E33" s="245"/>
      <c r="F33" s="245"/>
      <c r="G33" s="245"/>
      <c r="H33" s="245"/>
      <c r="I33" s="245"/>
      <c r="J33" s="245"/>
      <c r="K33" s="245"/>
      <c r="L33" s="253">
        <f>+'OPER.-NONMAJOR SP. REVE (B)(66)'!IS37+'OPER.-NONMAJOR DEBT SER.(69-70)'!AS32</f>
        <v>0</v>
      </c>
      <c r="M33" s="284">
        <f t="shared" si="3"/>
        <v>0</v>
      </c>
    </row>
    <row r="34" spans="1:13" ht="15" x14ac:dyDescent="0.2">
      <c r="B34" s="336"/>
      <c r="C34" s="6"/>
      <c r="D34" s="253"/>
      <c r="E34" s="253"/>
      <c r="F34" s="253"/>
      <c r="G34" s="253"/>
      <c r="H34" s="253"/>
      <c r="I34" s="253"/>
      <c r="J34" s="253"/>
      <c r="K34" s="253"/>
      <c r="L34" s="253"/>
      <c r="M34" s="284">
        <f t="shared" si="3"/>
        <v>0</v>
      </c>
    </row>
    <row r="35" spans="1:13" ht="15" x14ac:dyDescent="0.2">
      <c r="B35" s="336"/>
      <c r="C35" s="6" t="s">
        <v>155</v>
      </c>
      <c r="D35" s="253">
        <f>SUMIF('GENERAL FUND-OPERATING(48-53)'!A46:A282,"=900",'GENERAL FUND-OPERATING(48-53)'!E46:E282)</f>
        <v>0</v>
      </c>
      <c r="E35" s="245"/>
      <c r="F35" s="245"/>
      <c r="G35" s="245"/>
      <c r="H35" s="245"/>
      <c r="I35" s="245"/>
      <c r="J35" s="245"/>
      <c r="K35" s="245"/>
      <c r="L35" s="253">
        <f>+'OPER.-NONMAJOR SP. REVE (B)(66)'!IS34+'OPER.-NONMAJOR CAP. PROJ(73-74)'!AW33+'OPER.-PERMANENT FUNDS(77-78)'!H33</f>
        <v>0</v>
      </c>
      <c r="M35" s="284">
        <f t="shared" si="3"/>
        <v>0</v>
      </c>
    </row>
    <row r="36" spans="1:13" ht="15" x14ac:dyDescent="0.2">
      <c r="B36" s="336">
        <v>500000</v>
      </c>
      <c r="C36" s="6" t="s">
        <v>156</v>
      </c>
      <c r="D36" s="253"/>
      <c r="E36" s="245"/>
      <c r="F36" s="245"/>
      <c r="G36" s="245"/>
      <c r="H36" s="245"/>
      <c r="I36" s="245"/>
      <c r="J36" s="245"/>
      <c r="K36" s="245"/>
      <c r="L36" s="253"/>
      <c r="M36" s="284">
        <f t="shared" si="3"/>
        <v>0</v>
      </c>
    </row>
    <row r="37" spans="1:13" ht="15.75" thickBot="1" x14ac:dyDescent="0.25">
      <c r="B37" s="336">
        <v>510000</v>
      </c>
      <c r="C37" s="6" t="s">
        <v>157</v>
      </c>
      <c r="D37" s="254">
        <f>+'GENERAL FUND-OPERATING(48-53)'!E278</f>
        <v>0</v>
      </c>
      <c r="E37" s="247"/>
      <c r="F37" s="247"/>
      <c r="G37" s="247"/>
      <c r="H37" s="247"/>
      <c r="I37" s="247"/>
      <c r="J37" s="247"/>
      <c r="K37" s="247"/>
      <c r="L37" s="254">
        <f>+'OPER.-NONMAJOR SP. REVE (B)(66)'!IS38+'OPER.-NONMAJOR DEBT SER.(69-70)'!AS33+'OPER.-NONMAJOR CAP. PROJ(73-74)'!AW32+'OPER.-PERMANENT FUNDS(77-78)'!H32</f>
        <v>0</v>
      </c>
      <c r="M37" s="284">
        <f t="shared" si="3"/>
        <v>0</v>
      </c>
    </row>
    <row r="38" spans="1:13" ht="16.5" thickBot="1" x14ac:dyDescent="0.3">
      <c r="A38" s="265"/>
      <c r="B38" s="336"/>
      <c r="C38" s="9" t="s">
        <v>200</v>
      </c>
      <c r="D38" s="255">
        <f t="shared" ref="D38:M38" si="4">SUM(D22:D37)</f>
        <v>0</v>
      </c>
      <c r="E38" s="255">
        <f t="shared" si="4"/>
        <v>0</v>
      </c>
      <c r="F38" s="255">
        <f t="shared" si="4"/>
        <v>0</v>
      </c>
      <c r="G38" s="255">
        <f t="shared" si="4"/>
        <v>0</v>
      </c>
      <c r="H38" s="255">
        <f t="shared" si="4"/>
        <v>0</v>
      </c>
      <c r="I38" s="255">
        <f t="shared" si="4"/>
        <v>0</v>
      </c>
      <c r="J38" s="255">
        <f t="shared" si="4"/>
        <v>0</v>
      </c>
      <c r="K38" s="255">
        <f t="shared" si="4"/>
        <v>0</v>
      </c>
      <c r="L38" s="255">
        <f t="shared" si="4"/>
        <v>0</v>
      </c>
      <c r="M38" s="285">
        <f t="shared" si="4"/>
        <v>0</v>
      </c>
    </row>
    <row r="39" spans="1:13" ht="31.5" x14ac:dyDescent="0.25">
      <c r="B39" s="336"/>
      <c r="C39" s="338" t="s">
        <v>709</v>
      </c>
      <c r="D39" s="253">
        <f t="shared" ref="D39:M39" si="5">+D19-D38</f>
        <v>0</v>
      </c>
      <c r="E39" s="253">
        <f t="shared" si="5"/>
        <v>0</v>
      </c>
      <c r="F39" s="253">
        <f t="shared" si="5"/>
        <v>0</v>
      </c>
      <c r="G39" s="253">
        <f t="shared" si="5"/>
        <v>0</v>
      </c>
      <c r="H39" s="253">
        <f t="shared" si="5"/>
        <v>0</v>
      </c>
      <c r="I39" s="253">
        <f t="shared" si="5"/>
        <v>0</v>
      </c>
      <c r="J39" s="253">
        <f t="shared" si="5"/>
        <v>0</v>
      </c>
      <c r="K39" s="253">
        <f t="shared" si="5"/>
        <v>0</v>
      </c>
      <c r="L39" s="253">
        <f t="shared" si="5"/>
        <v>0</v>
      </c>
      <c r="M39" s="253">
        <f t="shared" si="5"/>
        <v>0</v>
      </c>
    </row>
    <row r="40" spans="1:13" ht="15.75" x14ac:dyDescent="0.25">
      <c r="B40" s="336"/>
      <c r="C40" s="8" t="s">
        <v>201</v>
      </c>
      <c r="D40" s="253"/>
      <c r="E40" s="245"/>
      <c r="F40" s="245"/>
      <c r="G40" s="245"/>
      <c r="H40" s="245"/>
      <c r="I40" s="245"/>
      <c r="J40" s="245"/>
      <c r="K40" s="245"/>
      <c r="L40" s="253"/>
      <c r="M40" s="253"/>
    </row>
    <row r="41" spans="1:13" ht="15" x14ac:dyDescent="0.2">
      <c r="B41" s="336" t="s">
        <v>158</v>
      </c>
      <c r="C41" s="6" t="s">
        <v>394</v>
      </c>
      <c r="D41" s="253">
        <f>+'GENERAL FUND-OPERATING(48-53)'!E282</f>
        <v>0</v>
      </c>
      <c r="E41" s="245"/>
      <c r="F41" s="245"/>
      <c r="G41" s="245"/>
      <c r="H41" s="245"/>
      <c r="I41" s="245"/>
      <c r="J41" s="245"/>
      <c r="K41" s="245"/>
      <c r="L41" s="253">
        <f>+'OPER.-NONMAJOR SP. REVE (B)(66)'!IS42+'OPER.-NONMAJOR CAP. PROJ(73-74)'!AW37+'OPER.-PERMANENT FUNDS(77-78)'!H37</f>
        <v>0</v>
      </c>
      <c r="M41" s="284">
        <f t="shared" ref="M41:M51" si="6">SUM(D41:L41)</f>
        <v>0</v>
      </c>
    </row>
    <row r="42" spans="1:13" ht="15" x14ac:dyDescent="0.2">
      <c r="B42" s="336" t="s">
        <v>158</v>
      </c>
      <c r="C42" s="6" t="s">
        <v>395</v>
      </c>
      <c r="D42" s="253">
        <f>+'GENERAL FUND-OPERATING(48-53)'!E283</f>
        <v>0</v>
      </c>
      <c r="E42" s="245"/>
      <c r="F42" s="245"/>
      <c r="G42" s="245"/>
      <c r="H42" s="245"/>
      <c r="I42" s="245"/>
      <c r="J42" s="245"/>
      <c r="K42" s="245"/>
      <c r="L42" s="253">
        <f>+'OPER.-NONMAJOR SP. REVE (B)(66)'!IS43+'OPER.-NONMAJOR CAP. PROJ(73-74)'!AW38+'OPER.-PERMANENT FUNDS(77-78)'!H38</f>
        <v>0</v>
      </c>
      <c r="M42" s="284">
        <f t="shared" si="6"/>
        <v>0</v>
      </c>
    </row>
    <row r="43" spans="1:13" ht="15" x14ac:dyDescent="0.2">
      <c r="B43" s="336">
        <v>381050</v>
      </c>
      <c r="C43" s="6" t="s">
        <v>2899</v>
      </c>
      <c r="D43" s="253">
        <f>+'GENERAL FUND-OPERATING(48-53)'!E284</f>
        <v>0</v>
      </c>
      <c r="E43" s="245"/>
      <c r="F43" s="245"/>
      <c r="G43" s="245"/>
      <c r="H43" s="245"/>
      <c r="I43" s="245"/>
      <c r="J43" s="245"/>
      <c r="K43" s="245"/>
      <c r="L43" s="253">
        <f>+'OPER.-NONMAJOR SP. REVE (B)(66)'!IS44+'OPER.-NONMAJOR CAP. PROJ(73-74)'!AW39+'OPER.-PERMANENT FUNDS(77-78)'!H39</f>
        <v>0</v>
      </c>
      <c r="M43" s="284">
        <f t="shared" si="6"/>
        <v>0</v>
      </c>
    </row>
    <row r="44" spans="1:13" ht="15" x14ac:dyDescent="0.2">
      <c r="B44" s="336">
        <v>381070</v>
      </c>
      <c r="C44" s="6" t="s">
        <v>452</v>
      </c>
      <c r="D44" s="253">
        <f>+'GENERAL FUND-OPERATING(48-53)'!E285</f>
        <v>0</v>
      </c>
      <c r="E44" s="245"/>
      <c r="F44" s="245"/>
      <c r="G44" s="245"/>
      <c r="H44" s="245"/>
      <c r="I44" s="245"/>
      <c r="J44" s="245"/>
      <c r="K44" s="245"/>
      <c r="L44" s="253">
        <f>+'OPER.-NONMAJOR SP. REVE (B)(66)'!IS45+'OPER.-NONMAJOR CAP. PROJ(73-74)'!AW40+'OPER.-PERMANENT FUNDS(77-78)'!H40</f>
        <v>0</v>
      </c>
      <c r="M44" s="284">
        <f t="shared" si="6"/>
        <v>0</v>
      </c>
    </row>
    <row r="45" spans="1:13" ht="15" x14ac:dyDescent="0.2">
      <c r="B45" s="336">
        <v>382010</v>
      </c>
      <c r="C45" s="6" t="s">
        <v>966</v>
      </c>
      <c r="D45" s="253">
        <f>+'GENERAL FUND-OPERATING(48-53)'!E286</f>
        <v>0</v>
      </c>
      <c r="E45" s="245"/>
      <c r="F45" s="245"/>
      <c r="G45" s="245"/>
      <c r="H45" s="245"/>
      <c r="I45" s="245"/>
      <c r="J45" s="245"/>
      <c r="K45" s="245"/>
      <c r="L45" s="253">
        <f>+'OPER.-NONMAJOR SP. REVE (B)(66)'!IS46+'OPER.-NONMAJOR DEBT SER.(69-70)'!AS37+'OPER.-NONMAJOR CAP. PROJ(73-74)'!AW41+'OPER.-PERMANENT FUNDS(77-78)'!H41</f>
        <v>0</v>
      </c>
      <c r="M45" s="284">
        <f t="shared" si="6"/>
        <v>0</v>
      </c>
    </row>
    <row r="46" spans="1:13" ht="15" x14ac:dyDescent="0.2">
      <c r="B46" s="336">
        <v>383000</v>
      </c>
      <c r="C46" s="6" t="s">
        <v>202</v>
      </c>
      <c r="D46" s="253">
        <f>+'GENERAL FUND-OPERATING(48-53)'!E287</f>
        <v>0</v>
      </c>
      <c r="E46" s="245"/>
      <c r="F46" s="245"/>
      <c r="G46" s="245"/>
      <c r="H46" s="245"/>
      <c r="I46" s="245"/>
      <c r="J46" s="245"/>
      <c r="K46" s="245"/>
      <c r="L46" s="253">
        <f>+'OPER.-NONMAJOR SP. REVE (B)(66)'!IS47+'OPER.-NONMAJOR DEBT SER.(69-70)'!AS38+'OPER.-NONMAJOR CAP. PROJ(73-74)'!AW42+'OPER.-PERMANENT FUNDS(77-78)'!H42</f>
        <v>0</v>
      </c>
      <c r="M46" s="284">
        <f t="shared" si="6"/>
        <v>0</v>
      </c>
    </row>
    <row r="47" spans="1:13" ht="15" x14ac:dyDescent="0.2">
      <c r="B47" s="336">
        <v>521000</v>
      </c>
      <c r="C47" s="6" t="s">
        <v>1386</v>
      </c>
      <c r="D47" s="253">
        <f>+'GENERAL FUND-OPERATING(48-53)'!E288</f>
        <v>0</v>
      </c>
      <c r="E47" s="245"/>
      <c r="F47" s="245"/>
      <c r="G47" s="245"/>
      <c r="H47" s="245"/>
      <c r="I47" s="245"/>
      <c r="J47" s="245"/>
      <c r="K47" s="245"/>
      <c r="L47" s="253">
        <f>+'OPER.-NONMAJOR SP. REVE (B)(66)'!IS48+'OPER.-NONMAJOR DEBT SER.(69-70)'!AS39+'OPER.-NONMAJOR CAP. PROJ(73-74)'!AW43+'OPER.-PERMANENT FUNDS(77-78)'!H43</f>
        <v>0</v>
      </c>
      <c r="M47" s="284">
        <f t="shared" si="6"/>
        <v>0</v>
      </c>
    </row>
    <row r="48" spans="1:13" ht="15" x14ac:dyDescent="0.2">
      <c r="B48" s="336">
        <v>384000</v>
      </c>
      <c r="C48" s="6" t="s">
        <v>1365</v>
      </c>
      <c r="D48" s="253">
        <f>+'GENERAL FUND-OPERATING(48-53)'!E289</f>
        <v>0</v>
      </c>
      <c r="E48" s="245"/>
      <c r="F48" s="245"/>
      <c r="G48" s="245"/>
      <c r="H48" s="245"/>
      <c r="I48" s="245"/>
      <c r="J48" s="245"/>
      <c r="K48" s="245"/>
      <c r="L48" s="253">
        <f>+'OPER.-NONMAJOR SP. REVE (B)(66)'!IS49+'OPER.-NONMAJOR DEBT SER.(69-70)'!AS40+'OPER.-NONMAJOR CAP. PROJ(73-74)'!AW44+'OPER.-PERMANENT FUNDS(77-78)'!H44</f>
        <v>0</v>
      </c>
      <c r="M48" s="284">
        <f t="shared" si="6"/>
        <v>0</v>
      </c>
    </row>
    <row r="49" spans="2:13" ht="15" x14ac:dyDescent="0.2">
      <c r="B49" s="336">
        <v>385000</v>
      </c>
      <c r="C49" s="6" t="s">
        <v>1362</v>
      </c>
      <c r="D49" s="253">
        <f>+'GENERAL FUND-OPERATING(48-53)'!E290</f>
        <v>0</v>
      </c>
      <c r="E49" s="245"/>
      <c r="F49" s="245"/>
      <c r="G49" s="245"/>
      <c r="H49" s="245"/>
      <c r="I49" s="245"/>
      <c r="J49" s="245"/>
      <c r="K49" s="245"/>
      <c r="L49" s="253">
        <f>+'OPER.-NONMAJOR SP. REVE (B)(66)'!IS50+'OPER.-NONMAJOR DEBT SER.(69-70)'!AS41+'OPER.-NONMAJOR CAP. PROJ(73-74)'!AW45+'OPER.-PERMANENT FUNDS(77-78)'!H45</f>
        <v>0</v>
      </c>
      <c r="M49" s="284">
        <f t="shared" si="6"/>
        <v>0</v>
      </c>
    </row>
    <row r="50" spans="2:13" ht="15" x14ac:dyDescent="0.2">
      <c r="B50" s="336">
        <v>524000</v>
      </c>
      <c r="C50" s="6" t="s">
        <v>1387</v>
      </c>
      <c r="D50" s="253">
        <f>+'GENERAL FUND-OPERATING(48-53)'!E291</f>
        <v>0</v>
      </c>
      <c r="E50" s="245"/>
      <c r="F50" s="245"/>
      <c r="G50" s="245"/>
      <c r="H50" s="245"/>
      <c r="I50" s="245"/>
      <c r="J50" s="245"/>
      <c r="K50" s="245"/>
      <c r="L50" s="253">
        <f>+'OPER.-NONMAJOR SP. REVE (B)(66)'!IS51+'OPER.-NONMAJOR DEBT SER.(69-70)'!AS42+'OPER.-NONMAJOR CAP. PROJ(73-74)'!AW46+'OPER.-PERMANENT FUNDS(77-78)'!H46</f>
        <v>0</v>
      </c>
      <c r="M50" s="284">
        <f t="shared" si="6"/>
        <v>0</v>
      </c>
    </row>
    <row r="51" spans="2:13" ht="15.75" thickBot="1" x14ac:dyDescent="0.25">
      <c r="B51" s="335">
        <v>525000</v>
      </c>
      <c r="C51" s="6" t="s">
        <v>1388</v>
      </c>
      <c r="D51" s="253">
        <f>+'GENERAL FUND-OPERATING(48-53)'!E292</f>
        <v>0</v>
      </c>
      <c r="E51" s="247"/>
      <c r="F51" s="247"/>
      <c r="G51" s="247"/>
      <c r="H51" s="247"/>
      <c r="I51" s="247"/>
      <c r="J51" s="247"/>
      <c r="K51" s="247"/>
      <c r="L51" s="253">
        <f>+'OPER.-NONMAJOR SP. REVE (B)(66)'!IS52+'OPER.-NONMAJOR DEBT SER.(69-70)'!AS43+'OPER.-NONMAJOR CAP. PROJ(73-74)'!AW47+'OPER.-PERMANENT FUNDS(77-78)'!H47</f>
        <v>0</v>
      </c>
      <c r="M51" s="284">
        <f t="shared" si="6"/>
        <v>0</v>
      </c>
    </row>
    <row r="52" spans="2:13" ht="16.5" thickBot="1" x14ac:dyDescent="0.3">
      <c r="B52" s="335"/>
      <c r="C52" s="9" t="s">
        <v>207</v>
      </c>
      <c r="D52" s="255">
        <f t="shared" ref="D52:M52" si="7">SUM(D41:D51)</f>
        <v>0</v>
      </c>
      <c r="E52" s="255">
        <f t="shared" si="7"/>
        <v>0</v>
      </c>
      <c r="F52" s="255">
        <f t="shared" si="7"/>
        <v>0</v>
      </c>
      <c r="G52" s="255">
        <f t="shared" si="7"/>
        <v>0</v>
      </c>
      <c r="H52" s="255">
        <f t="shared" si="7"/>
        <v>0</v>
      </c>
      <c r="I52" s="255">
        <f t="shared" si="7"/>
        <v>0</v>
      </c>
      <c r="J52" s="255">
        <f t="shared" si="7"/>
        <v>0</v>
      </c>
      <c r="K52" s="255">
        <f t="shared" si="7"/>
        <v>0</v>
      </c>
      <c r="L52" s="255">
        <f t="shared" si="7"/>
        <v>0</v>
      </c>
      <c r="M52" s="255">
        <f t="shared" si="7"/>
        <v>0</v>
      </c>
    </row>
    <row r="53" spans="2:13" ht="15.75" x14ac:dyDescent="0.25">
      <c r="B53" s="335"/>
      <c r="C53" s="9" t="s">
        <v>208</v>
      </c>
      <c r="D53" s="253">
        <f t="shared" ref="D53:M53" si="8">+D39+D52</f>
        <v>0</v>
      </c>
      <c r="E53" s="253">
        <f t="shared" si="8"/>
        <v>0</v>
      </c>
      <c r="F53" s="253">
        <f t="shared" si="8"/>
        <v>0</v>
      </c>
      <c r="G53" s="253">
        <f t="shared" si="8"/>
        <v>0</v>
      </c>
      <c r="H53" s="253">
        <f t="shared" si="8"/>
        <v>0</v>
      </c>
      <c r="I53" s="253">
        <f t="shared" si="8"/>
        <v>0</v>
      </c>
      <c r="J53" s="253">
        <f t="shared" si="8"/>
        <v>0</v>
      </c>
      <c r="K53" s="253">
        <f t="shared" si="8"/>
        <v>0</v>
      </c>
      <c r="L53" s="253">
        <f t="shared" si="8"/>
        <v>0</v>
      </c>
      <c r="M53" s="253">
        <f t="shared" si="8"/>
        <v>0</v>
      </c>
    </row>
    <row r="54" spans="2:13" ht="31.5" x14ac:dyDescent="0.25">
      <c r="B54" s="275"/>
      <c r="C54" s="282" t="s">
        <v>2907</v>
      </c>
      <c r="D54" s="253">
        <f>+'GENERAL FUND-OPERATING(48-53)'!E295</f>
        <v>0</v>
      </c>
      <c r="E54" s="245"/>
      <c r="F54" s="245"/>
      <c r="G54" s="245"/>
      <c r="H54" s="245"/>
      <c r="I54" s="245"/>
      <c r="J54" s="245"/>
      <c r="K54" s="245"/>
      <c r="L54" s="253">
        <f>+'OPER.-NONMAJOR SP. REVE (B)(66)'!IS56+'OPER.-NONMAJOR DEBT SER.(69-70)'!AS46+'OPER.-NONMAJOR CAP. PROJ(73-74)'!AW50+'OPER.-PERMANENT FUNDS(77-78)'!H50</f>
        <v>0</v>
      </c>
      <c r="M54" s="284">
        <f>SUM(D54:L54)</f>
        <v>0</v>
      </c>
    </row>
    <row r="55" spans="2:13" ht="16.5" thickBot="1" x14ac:dyDescent="0.3">
      <c r="B55" s="275"/>
      <c r="C55" s="244" t="s">
        <v>579</v>
      </c>
      <c r="D55" s="254">
        <f>+'GENERAL FUND-OPERATING(48-53)'!E296</f>
        <v>0</v>
      </c>
      <c r="E55" s="247"/>
      <c r="F55" s="247"/>
      <c r="G55" s="247"/>
      <c r="H55" s="247"/>
      <c r="I55" s="247"/>
      <c r="J55" s="247"/>
      <c r="K55" s="247"/>
      <c r="L55" s="254">
        <f>+'OPER.-NONMAJOR SP. REVE (B)(66)'!IS57+'OPER.-NONMAJOR DEBT SER.(69-70)'!AS47+'OPER.-NONMAJOR CAP. PROJ(73-74)'!AW51+'OPER.-PERMANENT FUNDS(77-78)'!H51</f>
        <v>0</v>
      </c>
      <c r="M55" s="286">
        <f>SUM(D55:L55)</f>
        <v>0</v>
      </c>
    </row>
    <row r="56" spans="2:13" ht="32.25" thickBot="1" x14ac:dyDescent="0.3">
      <c r="B56" s="275"/>
      <c r="C56" s="282" t="s">
        <v>2908</v>
      </c>
      <c r="D56" s="254">
        <f t="shared" ref="D56:M56" si="9">+D54+D55</f>
        <v>0</v>
      </c>
      <c r="E56" s="254">
        <f t="shared" si="9"/>
        <v>0</v>
      </c>
      <c r="F56" s="254">
        <f t="shared" si="9"/>
        <v>0</v>
      </c>
      <c r="G56" s="254">
        <f t="shared" si="9"/>
        <v>0</v>
      </c>
      <c r="H56" s="254">
        <f t="shared" si="9"/>
        <v>0</v>
      </c>
      <c r="I56" s="254">
        <f t="shared" si="9"/>
        <v>0</v>
      </c>
      <c r="J56" s="254">
        <f t="shared" si="9"/>
        <v>0</v>
      </c>
      <c r="K56" s="254">
        <f t="shared" si="9"/>
        <v>0</v>
      </c>
      <c r="L56" s="254">
        <f t="shared" si="9"/>
        <v>0</v>
      </c>
      <c r="M56" s="254">
        <f t="shared" si="9"/>
        <v>0</v>
      </c>
    </row>
    <row r="57" spans="2:13" ht="16.5" thickBot="1" x14ac:dyDescent="0.3">
      <c r="B57" s="275"/>
      <c r="C57" s="244" t="s">
        <v>2909</v>
      </c>
      <c r="D57" s="274">
        <f t="shared" ref="D57:M57" si="10">+D53+D56</f>
        <v>0</v>
      </c>
      <c r="E57" s="274">
        <f t="shared" si="10"/>
        <v>0</v>
      </c>
      <c r="F57" s="274">
        <f t="shared" si="10"/>
        <v>0</v>
      </c>
      <c r="G57" s="274">
        <f t="shared" si="10"/>
        <v>0</v>
      </c>
      <c r="H57" s="274">
        <f t="shared" si="10"/>
        <v>0</v>
      </c>
      <c r="I57" s="274">
        <f t="shared" si="10"/>
        <v>0</v>
      </c>
      <c r="J57" s="274">
        <f t="shared" si="10"/>
        <v>0</v>
      </c>
      <c r="K57" s="274">
        <f t="shared" si="10"/>
        <v>0</v>
      </c>
      <c r="L57" s="274">
        <f t="shared" si="10"/>
        <v>0</v>
      </c>
      <c r="M57" s="274">
        <f t="shared" si="10"/>
        <v>0</v>
      </c>
    </row>
    <row r="58" spans="2:13" ht="13.5" thickTop="1" x14ac:dyDescent="0.2"/>
    <row r="59" spans="2:13" ht="15.75" x14ac:dyDescent="0.25">
      <c r="B59" s="250"/>
      <c r="C59" s="252"/>
      <c r="D59" s="252"/>
      <c r="E59" s="252"/>
      <c r="F59" s="252"/>
      <c r="G59" s="299" t="s">
        <v>1140</v>
      </c>
      <c r="H59" s="252"/>
      <c r="I59" s="252"/>
      <c r="J59" s="252"/>
      <c r="K59" s="252"/>
      <c r="L59" s="252"/>
      <c r="M59" s="252"/>
    </row>
  </sheetData>
  <sheetProtection algorithmName="SHA-512" hashValue="ajlwR9javu/G3oHnxM+4yLNt/S0fFib5Ct81/xU6aZi13lAWZtZbJUuYMOCHX6KVoiNtuRLP+gL9NLzqtB6Tww==" saltValue="Yo+jJeaDNaz6X+Sw8ACS9Q==" spinCount="100000" sheet="1" formatCells="0" formatColumns="0" format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8">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A4" sqref="A4"/>
    </sheetView>
  </sheetViews>
  <sheetFormatPr defaultColWidth="8.85546875" defaultRowHeight="12.75" x14ac:dyDescent="0.2"/>
  <cols>
    <col min="1" max="1" width="100.7109375" style="237" customWidth="1"/>
    <col min="2" max="3" width="15.7109375" style="237" customWidth="1"/>
    <col min="4" max="16384" width="8.85546875" style="237"/>
  </cols>
  <sheetData>
    <row r="1" spans="1:6" ht="18" x14ac:dyDescent="0.25">
      <c r="A1" s="4">
        <f>+'GW-STATEMENT NET POSITION(13)'!A1</f>
        <v>0</v>
      </c>
      <c r="B1" s="4"/>
      <c r="C1" s="2"/>
      <c r="D1" s="252"/>
      <c r="E1" s="252"/>
      <c r="F1" s="252"/>
    </row>
    <row r="2" spans="1:6" ht="18" x14ac:dyDescent="0.25">
      <c r="A2" s="4" t="s">
        <v>383</v>
      </c>
      <c r="B2" s="4"/>
      <c r="C2" s="320"/>
      <c r="D2" s="252"/>
      <c r="E2" s="252"/>
      <c r="F2" s="252"/>
    </row>
    <row r="3" spans="1:6" ht="18" x14ac:dyDescent="0.25">
      <c r="A3" s="4" t="s">
        <v>210</v>
      </c>
      <c r="B3" s="4"/>
      <c r="C3" s="320"/>
      <c r="D3" s="252"/>
      <c r="E3" s="252"/>
      <c r="F3" s="252"/>
    </row>
    <row r="4" spans="1:6" ht="18" x14ac:dyDescent="0.25">
      <c r="A4" s="4" t="s">
        <v>387</v>
      </c>
      <c r="B4" s="4"/>
      <c r="C4" s="320"/>
      <c r="D4" s="252"/>
      <c r="E4" s="252"/>
      <c r="F4" s="252"/>
    </row>
    <row r="5" spans="1:6" ht="18" x14ac:dyDescent="0.25">
      <c r="A5" s="4" t="str">
        <f>+'GW-STATEMENT OF ACTIVITIES(14)'!B3</f>
        <v>FISCAL YEAR ENDING JUNE 30, 2024</v>
      </c>
      <c r="B5" s="4"/>
      <c r="C5" s="320"/>
      <c r="D5" s="252"/>
      <c r="E5" s="252"/>
      <c r="F5" s="252"/>
    </row>
    <row r="6" spans="1:6" ht="18" x14ac:dyDescent="0.25">
      <c r="A6" s="235"/>
      <c r="B6" s="235"/>
      <c r="C6" s="258"/>
      <c r="D6" s="252"/>
      <c r="E6" s="252"/>
      <c r="F6" s="252"/>
    </row>
    <row r="7" spans="1:6" ht="15" x14ac:dyDescent="0.2">
      <c r="C7" s="239"/>
    </row>
    <row r="8" spans="1:6" ht="16.5" thickBot="1" x14ac:dyDescent="0.3">
      <c r="A8" s="244" t="s">
        <v>521</v>
      </c>
      <c r="B8" s="244"/>
      <c r="C8" s="286">
        <f>+'GOVERMENTAL FUNDS-OPERATING(16)'!M53</f>
        <v>0</v>
      </c>
    </row>
    <row r="9" spans="1:6" ht="15" x14ac:dyDescent="0.2">
      <c r="A9" s="287" t="s">
        <v>1617</v>
      </c>
      <c r="B9" s="287"/>
      <c r="C9" s="253"/>
    </row>
    <row r="10" spans="1:6" ht="15" x14ac:dyDescent="0.2">
      <c r="A10" s="239" t="s">
        <v>1016</v>
      </c>
      <c r="B10" s="239"/>
      <c r="C10" s="253"/>
    </row>
    <row r="11" spans="1:6" ht="15" x14ac:dyDescent="0.2">
      <c r="A11" s="239"/>
      <c r="B11" s="239"/>
      <c r="C11" s="253"/>
    </row>
    <row r="12" spans="1:6" ht="15" x14ac:dyDescent="0.2">
      <c r="A12" s="239" t="s">
        <v>388</v>
      </c>
      <c r="B12" s="239"/>
      <c r="C12" s="253"/>
    </row>
    <row r="13" spans="1:6" ht="15" x14ac:dyDescent="0.2">
      <c r="A13" s="239" t="s">
        <v>391</v>
      </c>
      <c r="B13" s="239"/>
      <c r="C13" s="253"/>
    </row>
    <row r="14" spans="1:6" ht="15.75" thickBot="1" x14ac:dyDescent="0.25">
      <c r="A14" s="239" t="s">
        <v>2902</v>
      </c>
      <c r="B14" s="239"/>
      <c r="C14" s="254">
        <f>-'OP Conversion'!I35</f>
        <v>0</v>
      </c>
    </row>
    <row r="15" spans="1:6" ht="15.75" thickBot="1" x14ac:dyDescent="0.25">
      <c r="A15" s="239" t="s">
        <v>2719</v>
      </c>
      <c r="B15" s="239"/>
      <c r="C15" s="254">
        <f>-'OP Conversion'!K38</f>
        <v>0</v>
      </c>
    </row>
    <row r="16" spans="1:6" ht="15.75" thickBot="1" x14ac:dyDescent="0.25">
      <c r="A16" s="239"/>
      <c r="B16" s="239"/>
      <c r="C16" s="247"/>
    </row>
    <row r="17" spans="1:3" ht="15" x14ac:dyDescent="0.2">
      <c r="A17" s="239" t="s">
        <v>133</v>
      </c>
      <c r="B17" s="239"/>
      <c r="C17" s="245"/>
    </row>
    <row r="18" spans="1:3" ht="15" x14ac:dyDescent="0.2">
      <c r="A18" s="239" t="s">
        <v>956</v>
      </c>
      <c r="B18" s="239"/>
      <c r="C18" s="245"/>
    </row>
    <row r="19" spans="1:3" ht="15" x14ac:dyDescent="0.2">
      <c r="A19" s="239" t="s">
        <v>957</v>
      </c>
      <c r="B19" s="239"/>
      <c r="C19" s="245"/>
    </row>
    <row r="20" spans="1:3" ht="15.75" thickBot="1" x14ac:dyDescent="0.25">
      <c r="A20" s="239" t="s">
        <v>958</v>
      </c>
      <c r="B20" s="239"/>
      <c r="C20" s="247"/>
    </row>
    <row r="21" spans="1:3" ht="15.75" thickBot="1" x14ac:dyDescent="0.25">
      <c r="A21" s="239" t="s">
        <v>904</v>
      </c>
      <c r="B21" s="239"/>
      <c r="C21" s="254">
        <f>-'OP Conversion'!C45</f>
        <v>0</v>
      </c>
    </row>
    <row r="22" spans="1:3" ht="15" x14ac:dyDescent="0.2">
      <c r="A22" s="239"/>
      <c r="B22" s="239"/>
      <c r="C22" s="245"/>
    </row>
    <row r="23" spans="1:3" ht="15" x14ac:dyDescent="0.2">
      <c r="A23" s="239" t="s">
        <v>959</v>
      </c>
      <c r="B23" s="239"/>
      <c r="C23" s="245"/>
    </row>
    <row r="24" spans="1:3" ht="15" x14ac:dyDescent="0.2">
      <c r="A24" s="239" t="s">
        <v>960</v>
      </c>
      <c r="B24" s="239"/>
      <c r="C24" s="245"/>
    </row>
    <row r="25" spans="1:3" ht="15.75" thickBot="1" x14ac:dyDescent="0.25">
      <c r="A25" s="239" t="s">
        <v>961</v>
      </c>
      <c r="B25" s="239"/>
      <c r="C25" s="247"/>
    </row>
    <row r="26" spans="1:3" ht="15.75" thickBot="1" x14ac:dyDescent="0.25">
      <c r="A26" s="239" t="s">
        <v>1619</v>
      </c>
      <c r="B26" s="239"/>
      <c r="C26" s="254">
        <f>+'OP Conversion'!D19+'OP Conversion'!E19</f>
        <v>0</v>
      </c>
    </row>
    <row r="27" spans="1:3" ht="15.75" thickBot="1" x14ac:dyDescent="0.25">
      <c r="A27" s="239" t="s">
        <v>1638</v>
      </c>
      <c r="B27" s="239"/>
      <c r="C27" s="248">
        <f>'OP Conversion'!F13</f>
        <v>0</v>
      </c>
    </row>
    <row r="28" spans="1:3" ht="15" x14ac:dyDescent="0.2">
      <c r="A28" s="239" t="s">
        <v>1019</v>
      </c>
      <c r="B28" s="239"/>
      <c r="C28" s="245"/>
    </row>
    <row r="29" spans="1:3" ht="15" x14ac:dyDescent="0.2">
      <c r="A29" s="239" t="s">
        <v>1435</v>
      </c>
      <c r="B29" s="239"/>
      <c r="C29" s="245"/>
    </row>
    <row r="30" spans="1:3" ht="15.75" thickBot="1" x14ac:dyDescent="0.25">
      <c r="A30" s="239" t="s">
        <v>2901</v>
      </c>
      <c r="B30" s="239"/>
      <c r="C30" s="254">
        <f>-'OP Conversion'!C43</f>
        <v>0</v>
      </c>
    </row>
    <row r="31" spans="1:3" ht="15.75" thickBot="1" x14ac:dyDescent="0.25">
      <c r="A31" s="239" t="s">
        <v>1020</v>
      </c>
      <c r="B31" s="239"/>
      <c r="C31" s="254">
        <f>-'OP Conversion'!C41</f>
        <v>0</v>
      </c>
    </row>
    <row r="32" spans="1:3" ht="15.75" thickBot="1" x14ac:dyDescent="0.25">
      <c r="A32" s="239" t="s">
        <v>1021</v>
      </c>
      <c r="B32" s="239"/>
      <c r="C32" s="254">
        <f>-'OP Conversion'!C44</f>
        <v>0</v>
      </c>
    </row>
    <row r="33" spans="1:3" ht="15" x14ac:dyDescent="0.2">
      <c r="A33" s="239"/>
      <c r="B33" s="239"/>
      <c r="C33" s="245"/>
    </row>
    <row r="34" spans="1:3" ht="15" x14ac:dyDescent="0.2">
      <c r="A34" s="239" t="s">
        <v>1618</v>
      </c>
      <c r="B34" s="239"/>
      <c r="C34" s="245"/>
    </row>
    <row r="35" spans="1:3" ht="15" x14ac:dyDescent="0.2">
      <c r="A35" s="239" t="s">
        <v>2718</v>
      </c>
      <c r="B35" s="239"/>
      <c r="C35" s="245"/>
    </row>
    <row r="36" spans="1:3" ht="15.75" thickBot="1" x14ac:dyDescent="0.25">
      <c r="A36" s="239" t="s">
        <v>2717</v>
      </c>
      <c r="B36" s="239"/>
      <c r="C36" s="247"/>
    </row>
    <row r="37" spans="1:3" ht="15.75" thickBot="1" x14ac:dyDescent="0.25">
      <c r="A37" s="239" t="s">
        <v>932</v>
      </c>
      <c r="B37" s="239"/>
      <c r="C37" s="247"/>
    </row>
    <row r="38" spans="1:3" ht="15.75" thickBot="1" x14ac:dyDescent="0.25">
      <c r="A38" s="239" t="s">
        <v>933</v>
      </c>
      <c r="B38" s="239"/>
      <c r="C38" s="247"/>
    </row>
    <row r="39" spans="1:3" ht="15" x14ac:dyDescent="0.2">
      <c r="A39" s="239"/>
      <c r="B39" s="239"/>
      <c r="C39" s="245"/>
    </row>
    <row r="40" spans="1:3" ht="15" x14ac:dyDescent="0.2">
      <c r="A40" s="239"/>
      <c r="B40" s="239"/>
      <c r="C40" s="245"/>
    </row>
    <row r="41" spans="1:3" ht="15" x14ac:dyDescent="0.2">
      <c r="A41" s="239" t="s">
        <v>546</v>
      </c>
      <c r="B41" s="239"/>
      <c r="C41" s="245"/>
    </row>
    <row r="42" spans="1:3" ht="15" x14ac:dyDescent="0.2">
      <c r="A42" s="239" t="s">
        <v>99</v>
      </c>
      <c r="B42" s="239"/>
      <c r="C42" s="245"/>
    </row>
    <row r="43" spans="1:3" ht="15" x14ac:dyDescent="0.2">
      <c r="A43" s="239" t="s">
        <v>468</v>
      </c>
      <c r="B43" s="239"/>
      <c r="C43" s="245"/>
    </row>
    <row r="44" spans="1:3" ht="15" x14ac:dyDescent="0.2">
      <c r="A44" s="239" t="s">
        <v>470</v>
      </c>
      <c r="B44" s="239"/>
      <c r="C44" s="245"/>
    </row>
    <row r="45" spans="1:3" ht="15" x14ac:dyDescent="0.2">
      <c r="A45" s="239" t="s">
        <v>469</v>
      </c>
      <c r="B45" s="239"/>
      <c r="C45" s="245"/>
    </row>
    <row r="46" spans="1:3" ht="15.75" thickBot="1" x14ac:dyDescent="0.25">
      <c r="A46" s="239" t="s">
        <v>1403</v>
      </c>
      <c r="B46" s="254">
        <f>+'CHANGE NET POSITION-PROP.(19)'!J45</f>
        <v>0</v>
      </c>
      <c r="C46" s="253"/>
    </row>
    <row r="47" spans="1:3" ht="15.75" thickBot="1" x14ac:dyDescent="0.25">
      <c r="A47" s="239" t="s">
        <v>727</v>
      </c>
      <c r="B47" s="254">
        <f>+'CHANGE NET POSITION-PROP.(19)'!I53</f>
        <v>0</v>
      </c>
      <c r="C47" s="253"/>
    </row>
    <row r="48" spans="1:3" ht="15.75" thickBot="1" x14ac:dyDescent="0.25">
      <c r="A48" s="239" t="s">
        <v>100</v>
      </c>
      <c r="B48" s="254">
        <f>+'CHANGE NET POSITION-PROP.(19)'!J25</f>
        <v>0</v>
      </c>
      <c r="C48" s="254">
        <f>+B46+B47+B48</f>
        <v>0</v>
      </c>
    </row>
    <row r="49" spans="1:3" ht="15" x14ac:dyDescent="0.2">
      <c r="A49" s="239"/>
      <c r="B49" s="239"/>
      <c r="C49" s="245"/>
    </row>
    <row r="50" spans="1:3" ht="15" x14ac:dyDescent="0.2">
      <c r="A50" s="239" t="s">
        <v>516</v>
      </c>
      <c r="B50" s="239"/>
      <c r="C50" s="245"/>
    </row>
    <row r="51" spans="1:3" ht="15" x14ac:dyDescent="0.2">
      <c r="A51" s="239" t="s">
        <v>517</v>
      </c>
      <c r="B51" s="239"/>
      <c r="C51" s="245"/>
    </row>
    <row r="52" spans="1:3" ht="15" x14ac:dyDescent="0.2">
      <c r="A52" s="239" t="s">
        <v>518</v>
      </c>
      <c r="B52" s="239"/>
      <c r="C52" s="245"/>
    </row>
    <row r="53" spans="1:3" ht="15.75" thickBot="1" x14ac:dyDescent="0.25">
      <c r="A53" s="239" t="s">
        <v>519</v>
      </c>
      <c r="B53" s="239"/>
      <c r="C53" s="254">
        <f>-'OP Conversion'!M23-'OP Conversion'!M24-'OP Conversion'!M25-'OP Conversion'!M26-'OP Conversion'!M27-'OP Conversion'!M28-'OP Conversion'!M29-'OP Conversion'!M30-'OP Conversion'!M34</f>
        <v>0</v>
      </c>
    </row>
    <row r="54" spans="1:3" ht="15.75" thickBot="1" x14ac:dyDescent="0.25">
      <c r="A54" s="239" t="s">
        <v>2243</v>
      </c>
      <c r="B54" s="239"/>
      <c r="C54" s="247">
        <f>-'OP Conversion'!F38</f>
        <v>0</v>
      </c>
    </row>
    <row r="55" spans="1:3" ht="15.75" thickBot="1" x14ac:dyDescent="0.25">
      <c r="A55" s="239" t="s">
        <v>1639</v>
      </c>
      <c r="B55" s="239"/>
      <c r="C55" s="248"/>
    </row>
    <row r="56" spans="1:3" ht="15" x14ac:dyDescent="0.2">
      <c r="A56" s="239"/>
      <c r="B56" s="239"/>
      <c r="C56" s="245"/>
    </row>
    <row r="57" spans="1:3" ht="16.5" thickBot="1" x14ac:dyDescent="0.3">
      <c r="A57" s="242" t="s">
        <v>1402</v>
      </c>
      <c r="B57" s="242"/>
      <c r="C57" s="274">
        <f>SUM(C8:C55)</f>
        <v>0</v>
      </c>
    </row>
    <row r="58" spans="1:3" ht="15.75" thickTop="1" x14ac:dyDescent="0.2">
      <c r="A58" s="239"/>
      <c r="B58" s="239"/>
    </row>
    <row r="59" spans="1:3" ht="15" x14ac:dyDescent="0.2">
      <c r="A59" s="239"/>
      <c r="B59" s="406" t="s">
        <v>1584</v>
      </c>
      <c r="C59" s="407">
        <f>C57-'GW-STATEMENT OF ACTIVITIES(14)'!H57</f>
        <v>0</v>
      </c>
    </row>
    <row r="60" spans="1:3" ht="15.75" x14ac:dyDescent="0.25">
      <c r="A60" s="250" t="s">
        <v>1141</v>
      </c>
      <c r="B60" s="250"/>
      <c r="C60" s="252"/>
    </row>
    <row r="61" spans="1:3" ht="15" x14ac:dyDescent="0.2">
      <c r="A61" s="239"/>
      <c r="B61" s="239"/>
    </row>
    <row r="62" spans="1:3" ht="15" x14ac:dyDescent="0.2">
      <c r="A62" s="239"/>
      <c r="B62" s="239"/>
    </row>
    <row r="63" spans="1:3" ht="15" x14ac:dyDescent="0.2">
      <c r="A63" s="239"/>
      <c r="B63" s="239"/>
    </row>
    <row r="64" spans="1:3" ht="15" x14ac:dyDescent="0.2">
      <c r="A64" s="239"/>
      <c r="B64" s="239"/>
    </row>
    <row r="65" spans="1:2" ht="15" x14ac:dyDescent="0.2">
      <c r="A65" s="239"/>
      <c r="B65" s="239"/>
    </row>
    <row r="66" spans="1:2" ht="15" x14ac:dyDescent="0.2">
      <c r="A66" s="239"/>
      <c r="B66" s="239"/>
    </row>
    <row r="67" spans="1:2" ht="15" x14ac:dyDescent="0.2">
      <c r="A67" s="239"/>
      <c r="B67" s="239"/>
    </row>
    <row r="68" spans="1:2" ht="15" x14ac:dyDescent="0.2">
      <c r="A68" s="239"/>
      <c r="B68" s="239"/>
    </row>
    <row r="69" spans="1:2" ht="15" x14ac:dyDescent="0.2">
      <c r="A69" s="239"/>
      <c r="B69" s="239"/>
    </row>
    <row r="70" spans="1:2" ht="15" x14ac:dyDescent="0.2">
      <c r="A70" s="239"/>
      <c r="B70" s="239"/>
    </row>
    <row r="71" spans="1:2" ht="15" x14ac:dyDescent="0.2">
      <c r="A71" s="239"/>
      <c r="B71" s="239"/>
    </row>
    <row r="72" spans="1:2" ht="15" x14ac:dyDescent="0.2">
      <c r="A72" s="239"/>
      <c r="B72" s="239"/>
    </row>
    <row r="73" spans="1:2" ht="15" x14ac:dyDescent="0.2">
      <c r="A73" s="239"/>
      <c r="B73" s="239"/>
    </row>
    <row r="74" spans="1:2" ht="15" x14ac:dyDescent="0.2">
      <c r="A74" s="239"/>
      <c r="B74" s="239"/>
    </row>
    <row r="75" spans="1:2" ht="15" x14ac:dyDescent="0.2">
      <c r="A75" s="239"/>
      <c r="B75" s="239"/>
    </row>
    <row r="76" spans="1:2" ht="15" x14ac:dyDescent="0.2">
      <c r="A76" s="239"/>
      <c r="B76" s="239"/>
    </row>
    <row r="77" spans="1:2" ht="15" x14ac:dyDescent="0.2">
      <c r="A77" s="239"/>
      <c r="B77" s="239"/>
    </row>
    <row r="78" spans="1:2" ht="15" x14ac:dyDescent="0.2">
      <c r="A78" s="239"/>
      <c r="B78" s="239"/>
    </row>
    <row r="79" spans="1:2" ht="15" x14ac:dyDescent="0.2">
      <c r="A79" s="239"/>
      <c r="B79" s="239"/>
    </row>
    <row r="80" spans="1:2" ht="15" x14ac:dyDescent="0.2">
      <c r="A80" s="239"/>
      <c r="B80" s="239"/>
    </row>
    <row r="81" spans="1:2" ht="15" x14ac:dyDescent="0.2">
      <c r="A81" s="239"/>
      <c r="B81" s="239"/>
    </row>
    <row r="82" spans="1:2" ht="15" x14ac:dyDescent="0.2">
      <c r="A82" s="239"/>
      <c r="B82" s="239"/>
    </row>
    <row r="83" spans="1:2" ht="15" x14ac:dyDescent="0.2">
      <c r="A83" s="239"/>
      <c r="B83" s="239"/>
    </row>
    <row r="84" spans="1:2" ht="15" x14ac:dyDescent="0.2">
      <c r="A84" s="239"/>
      <c r="B84" s="239"/>
    </row>
    <row r="85" spans="1:2" ht="15" x14ac:dyDescent="0.2">
      <c r="A85" s="239"/>
      <c r="B85" s="239"/>
    </row>
    <row r="86" spans="1:2" ht="15" x14ac:dyDescent="0.2">
      <c r="A86" s="239"/>
      <c r="B86" s="239"/>
    </row>
    <row r="87" spans="1:2" ht="15" x14ac:dyDescent="0.2">
      <c r="A87" s="239"/>
      <c r="B87" s="239"/>
    </row>
    <row r="88" spans="1:2" ht="15" x14ac:dyDescent="0.2">
      <c r="A88" s="239"/>
      <c r="B88" s="239"/>
    </row>
    <row r="89" spans="1:2" ht="15" x14ac:dyDescent="0.2">
      <c r="A89" s="239"/>
      <c r="B89" s="239"/>
    </row>
    <row r="90" spans="1:2" ht="15" x14ac:dyDescent="0.2">
      <c r="A90" s="239"/>
      <c r="B90" s="239"/>
    </row>
    <row r="91" spans="1:2" ht="15" x14ac:dyDescent="0.2">
      <c r="A91" s="239"/>
      <c r="B91" s="239"/>
    </row>
    <row r="92" spans="1:2" ht="15" x14ac:dyDescent="0.2">
      <c r="A92" s="239"/>
      <c r="B92" s="239"/>
    </row>
    <row r="93" spans="1:2" ht="15" x14ac:dyDescent="0.2">
      <c r="A93" s="239"/>
      <c r="B93" s="239"/>
    </row>
    <row r="94" spans="1:2" ht="15" x14ac:dyDescent="0.2">
      <c r="A94" s="239"/>
      <c r="B94" s="239"/>
    </row>
    <row r="95" spans="1:2" ht="15" x14ac:dyDescent="0.2">
      <c r="A95" s="239"/>
      <c r="B95" s="239"/>
    </row>
    <row r="96" spans="1:2" ht="15" x14ac:dyDescent="0.2">
      <c r="A96" s="239"/>
      <c r="B96" s="239"/>
    </row>
    <row r="97" spans="1:2" ht="15" x14ac:dyDescent="0.2">
      <c r="A97" s="239"/>
      <c r="B97" s="239"/>
    </row>
    <row r="98" spans="1:2" ht="15" x14ac:dyDescent="0.2">
      <c r="A98" s="239"/>
      <c r="B98" s="239"/>
    </row>
    <row r="99" spans="1:2" ht="15" x14ac:dyDescent="0.2">
      <c r="A99" s="239"/>
      <c r="B99" s="239"/>
    </row>
    <row r="100" spans="1:2" ht="15" x14ac:dyDescent="0.2">
      <c r="A100" s="239"/>
      <c r="B100" s="239"/>
    </row>
    <row r="101" spans="1:2" ht="15" x14ac:dyDescent="0.2">
      <c r="A101" s="239"/>
      <c r="B101" s="239"/>
    </row>
    <row r="102" spans="1:2" ht="15" x14ac:dyDescent="0.2">
      <c r="A102" s="239"/>
      <c r="B102" s="239"/>
    </row>
    <row r="103" spans="1:2" ht="15" x14ac:dyDescent="0.2">
      <c r="A103" s="239"/>
      <c r="B103" s="239"/>
    </row>
    <row r="104" spans="1:2" ht="15" x14ac:dyDescent="0.2">
      <c r="A104" s="239"/>
      <c r="B104" s="239"/>
    </row>
    <row r="105" spans="1:2" ht="15" x14ac:dyDescent="0.2">
      <c r="A105" s="239"/>
      <c r="B105" s="239"/>
    </row>
    <row r="106" spans="1:2" ht="15" x14ac:dyDescent="0.2">
      <c r="A106" s="239"/>
      <c r="B106" s="239"/>
    </row>
    <row r="107" spans="1:2" ht="15" x14ac:dyDescent="0.2">
      <c r="A107" s="239"/>
      <c r="B107" s="239"/>
    </row>
    <row r="108" spans="1:2" ht="15" x14ac:dyDescent="0.2">
      <c r="A108" s="239"/>
      <c r="B108" s="239"/>
    </row>
    <row r="109" spans="1:2" ht="15" x14ac:dyDescent="0.2">
      <c r="A109" s="239"/>
      <c r="B109" s="239"/>
    </row>
    <row r="110" spans="1:2" ht="15" x14ac:dyDescent="0.2">
      <c r="A110" s="239"/>
      <c r="B110" s="239"/>
    </row>
    <row r="111" spans="1:2" ht="15" x14ac:dyDescent="0.2">
      <c r="A111" s="239"/>
      <c r="B111" s="239"/>
    </row>
    <row r="112" spans="1:2" ht="15" x14ac:dyDescent="0.2">
      <c r="A112" s="239"/>
      <c r="B112" s="239"/>
    </row>
    <row r="113" spans="1:2" ht="15" x14ac:dyDescent="0.2">
      <c r="A113" s="239"/>
      <c r="B113" s="239"/>
    </row>
    <row r="114" spans="1:2" ht="15" x14ac:dyDescent="0.2">
      <c r="A114" s="239"/>
      <c r="B114" s="239"/>
    </row>
    <row r="115" spans="1:2" ht="15" x14ac:dyDescent="0.2">
      <c r="A115" s="239"/>
      <c r="B115" s="239"/>
    </row>
    <row r="116" spans="1:2" ht="15" x14ac:dyDescent="0.2">
      <c r="A116" s="239"/>
      <c r="B116" s="239"/>
    </row>
    <row r="117" spans="1:2" ht="15" x14ac:dyDescent="0.2">
      <c r="A117" s="239"/>
      <c r="B117" s="239"/>
    </row>
    <row r="118" spans="1:2" ht="15" x14ac:dyDescent="0.2">
      <c r="A118" s="239"/>
      <c r="B118" s="239"/>
    </row>
    <row r="119" spans="1:2" ht="15" x14ac:dyDescent="0.2">
      <c r="A119" s="239"/>
      <c r="B119" s="239"/>
    </row>
    <row r="120" spans="1:2" ht="15" x14ac:dyDescent="0.2">
      <c r="A120" s="239"/>
      <c r="B120" s="239"/>
    </row>
    <row r="121" spans="1:2" ht="15" x14ac:dyDescent="0.2">
      <c r="A121" s="239"/>
      <c r="B121" s="239"/>
    </row>
    <row r="122" spans="1:2" ht="15" x14ac:dyDescent="0.2">
      <c r="A122" s="239"/>
      <c r="B122" s="239"/>
    </row>
    <row r="123" spans="1:2" ht="15" x14ac:dyDescent="0.2">
      <c r="A123" s="239"/>
      <c r="B123" s="239"/>
    </row>
    <row r="124" spans="1:2" ht="15" x14ac:dyDescent="0.2">
      <c r="A124" s="239"/>
      <c r="B124" s="239"/>
    </row>
    <row r="125" spans="1:2" ht="15" x14ac:dyDescent="0.2">
      <c r="A125" s="239"/>
      <c r="B125" s="239"/>
    </row>
    <row r="126" spans="1:2" ht="15" x14ac:dyDescent="0.2">
      <c r="A126" s="239"/>
      <c r="B126" s="239"/>
    </row>
    <row r="127" spans="1:2" ht="15" x14ac:dyDescent="0.2">
      <c r="A127" s="239"/>
      <c r="B127" s="239"/>
    </row>
    <row r="128" spans="1:2" ht="15" x14ac:dyDescent="0.2">
      <c r="A128" s="239"/>
      <c r="B128" s="239"/>
    </row>
    <row r="129" spans="1:2" ht="15" x14ac:dyDescent="0.2">
      <c r="A129" s="239"/>
      <c r="B129" s="239"/>
    </row>
    <row r="130" spans="1:2" ht="15" x14ac:dyDescent="0.2">
      <c r="A130" s="239"/>
      <c r="B130" s="239"/>
    </row>
    <row r="131" spans="1:2" ht="15" x14ac:dyDescent="0.2">
      <c r="A131" s="239"/>
      <c r="B131" s="239"/>
    </row>
    <row r="132" spans="1:2" ht="15" x14ac:dyDescent="0.2">
      <c r="A132" s="239"/>
      <c r="B132" s="239"/>
    </row>
    <row r="133" spans="1:2" ht="15" x14ac:dyDescent="0.2">
      <c r="A133" s="239"/>
      <c r="B133" s="239"/>
    </row>
    <row r="134" spans="1:2" ht="15" x14ac:dyDescent="0.2">
      <c r="A134" s="239"/>
      <c r="B134" s="239"/>
    </row>
    <row r="135" spans="1:2" ht="15" x14ac:dyDescent="0.2">
      <c r="A135" s="239"/>
      <c r="B135" s="239"/>
    </row>
    <row r="136" spans="1:2" ht="15" x14ac:dyDescent="0.2">
      <c r="A136" s="239"/>
      <c r="B136" s="239"/>
    </row>
    <row r="137" spans="1:2" ht="15" x14ac:dyDescent="0.2">
      <c r="A137" s="239"/>
      <c r="B137" s="239"/>
    </row>
    <row r="138" spans="1:2" ht="15" x14ac:dyDescent="0.2">
      <c r="A138" s="239"/>
      <c r="B138" s="239"/>
    </row>
    <row r="139" spans="1:2" ht="15" x14ac:dyDescent="0.2">
      <c r="A139" s="239"/>
      <c r="B139" s="239"/>
    </row>
    <row r="140" spans="1:2" ht="15" x14ac:dyDescent="0.2">
      <c r="A140" s="239"/>
      <c r="B140" s="239"/>
    </row>
    <row r="141" spans="1:2" ht="15" x14ac:dyDescent="0.2">
      <c r="A141" s="239"/>
      <c r="B141" s="239"/>
    </row>
    <row r="142" spans="1:2" ht="15" x14ac:dyDescent="0.2">
      <c r="A142" s="239"/>
      <c r="B142" s="239"/>
    </row>
    <row r="143" spans="1:2" ht="15" x14ac:dyDescent="0.2">
      <c r="A143" s="239"/>
      <c r="B143" s="239"/>
    </row>
    <row r="144" spans="1:2" ht="15" x14ac:dyDescent="0.2">
      <c r="A144" s="239"/>
      <c r="B144" s="239"/>
    </row>
    <row r="145" spans="1:2" ht="15" x14ac:dyDescent="0.2">
      <c r="A145" s="239"/>
      <c r="B145" s="239"/>
    </row>
    <row r="146" spans="1:2" ht="15" x14ac:dyDescent="0.2">
      <c r="A146" s="239"/>
      <c r="B146" s="239"/>
    </row>
    <row r="147" spans="1:2" ht="15" x14ac:dyDescent="0.2">
      <c r="A147" s="239"/>
      <c r="B147" s="239"/>
    </row>
    <row r="148" spans="1:2" ht="15" x14ac:dyDescent="0.2">
      <c r="A148" s="239"/>
      <c r="B148" s="239"/>
    </row>
    <row r="149" spans="1:2" ht="15" x14ac:dyDescent="0.2">
      <c r="A149" s="239"/>
      <c r="B149" s="239"/>
    </row>
    <row r="150" spans="1:2" ht="15" x14ac:dyDescent="0.2">
      <c r="A150" s="239"/>
      <c r="B150" s="239"/>
    </row>
    <row r="151" spans="1:2" ht="15" x14ac:dyDescent="0.2">
      <c r="A151" s="239"/>
      <c r="B151" s="239"/>
    </row>
    <row r="152" spans="1:2" ht="15" x14ac:dyDescent="0.2">
      <c r="A152" s="239"/>
      <c r="B152" s="239"/>
    </row>
    <row r="153" spans="1:2" ht="15" x14ac:dyDescent="0.2">
      <c r="A153" s="239"/>
      <c r="B153" s="239"/>
    </row>
    <row r="154" spans="1:2" ht="15" x14ac:dyDescent="0.2">
      <c r="A154" s="239"/>
      <c r="B154" s="239"/>
    </row>
    <row r="155" spans="1:2" ht="15" x14ac:dyDescent="0.2">
      <c r="A155" s="239"/>
      <c r="B155" s="239"/>
    </row>
    <row r="156" spans="1:2" ht="15" x14ac:dyDescent="0.2">
      <c r="A156" s="239"/>
      <c r="B156" s="239"/>
    </row>
    <row r="157" spans="1:2" ht="15" x14ac:dyDescent="0.2">
      <c r="A157" s="239"/>
      <c r="B157" s="239"/>
    </row>
    <row r="158" spans="1:2" ht="15" x14ac:dyDescent="0.2">
      <c r="A158" s="239"/>
      <c r="B158" s="239"/>
    </row>
    <row r="159" spans="1:2" ht="15" x14ac:dyDescent="0.2">
      <c r="A159" s="239"/>
      <c r="B159" s="239"/>
    </row>
    <row r="160" spans="1:2" ht="15" x14ac:dyDescent="0.2">
      <c r="A160" s="239"/>
      <c r="B160" s="239"/>
    </row>
    <row r="161" spans="1:2" ht="15" x14ac:dyDescent="0.2">
      <c r="A161" s="239"/>
      <c r="B161" s="239"/>
    </row>
    <row r="162" spans="1:2" ht="15" x14ac:dyDescent="0.2">
      <c r="A162" s="239"/>
      <c r="B162" s="239"/>
    </row>
    <row r="163" spans="1:2" ht="15" x14ac:dyDescent="0.2">
      <c r="A163" s="239"/>
      <c r="B163" s="239"/>
    </row>
    <row r="164" spans="1:2" ht="15" x14ac:dyDescent="0.2">
      <c r="A164" s="239"/>
      <c r="B164" s="239"/>
    </row>
    <row r="165" spans="1:2" ht="15" x14ac:dyDescent="0.2">
      <c r="A165" s="239"/>
      <c r="B165" s="239"/>
    </row>
    <row r="166" spans="1:2" ht="15" x14ac:dyDescent="0.2">
      <c r="A166" s="239"/>
      <c r="B166" s="239"/>
    </row>
    <row r="167" spans="1:2" ht="15" x14ac:dyDescent="0.2">
      <c r="A167" s="239"/>
      <c r="B167" s="239"/>
    </row>
    <row r="168" spans="1:2" ht="15" x14ac:dyDescent="0.2">
      <c r="A168" s="239"/>
      <c r="B168" s="239"/>
    </row>
    <row r="169" spans="1:2" ht="15" x14ac:dyDescent="0.2">
      <c r="A169" s="239"/>
      <c r="B169" s="239"/>
    </row>
    <row r="170" spans="1:2" ht="15" x14ac:dyDescent="0.2">
      <c r="A170" s="239"/>
      <c r="B170" s="239"/>
    </row>
    <row r="171" spans="1:2" ht="15" x14ac:dyDescent="0.2">
      <c r="A171" s="239"/>
      <c r="B171" s="239"/>
    </row>
    <row r="172" spans="1:2" ht="15" x14ac:dyDescent="0.2">
      <c r="A172" s="239"/>
      <c r="B172" s="239"/>
    </row>
    <row r="173" spans="1:2" ht="15" x14ac:dyDescent="0.2">
      <c r="A173" s="239"/>
      <c r="B173" s="239"/>
    </row>
    <row r="174" spans="1:2" ht="15" x14ac:dyDescent="0.2">
      <c r="A174" s="239"/>
      <c r="B174" s="239"/>
    </row>
    <row r="175" spans="1:2" ht="15" x14ac:dyDescent="0.2">
      <c r="A175" s="239"/>
      <c r="B175" s="239"/>
    </row>
    <row r="176" spans="1:2" ht="15" x14ac:dyDescent="0.2">
      <c r="A176" s="239"/>
      <c r="B176" s="239"/>
    </row>
    <row r="177" spans="1:2" ht="15" x14ac:dyDescent="0.2">
      <c r="A177" s="239"/>
      <c r="B177" s="239"/>
    </row>
    <row r="178" spans="1:2" ht="15" x14ac:dyDescent="0.2">
      <c r="A178" s="239"/>
      <c r="B178" s="239"/>
    </row>
    <row r="179" spans="1:2" ht="15" x14ac:dyDescent="0.2">
      <c r="A179" s="239"/>
      <c r="B179" s="239"/>
    </row>
    <row r="180" spans="1:2" ht="15" x14ac:dyDescent="0.2">
      <c r="A180" s="239"/>
      <c r="B180" s="239"/>
    </row>
    <row r="181" spans="1:2" ht="15" x14ac:dyDescent="0.2">
      <c r="A181" s="239"/>
      <c r="B181" s="239"/>
    </row>
    <row r="182" spans="1:2" ht="15" x14ac:dyDescent="0.2">
      <c r="A182" s="239"/>
      <c r="B182" s="239"/>
    </row>
    <row r="183" spans="1:2" ht="15" x14ac:dyDescent="0.2">
      <c r="A183" s="239"/>
      <c r="B183" s="239"/>
    </row>
    <row r="184" spans="1:2" ht="15" x14ac:dyDescent="0.2">
      <c r="A184" s="239"/>
      <c r="B184" s="239"/>
    </row>
    <row r="185" spans="1:2" ht="15" x14ac:dyDescent="0.2">
      <c r="A185" s="239"/>
      <c r="B185" s="239"/>
    </row>
    <row r="186" spans="1:2" ht="15" x14ac:dyDescent="0.2">
      <c r="A186" s="239"/>
      <c r="B186" s="239"/>
    </row>
    <row r="187" spans="1:2" ht="15" x14ac:dyDescent="0.2">
      <c r="A187" s="239"/>
      <c r="B187" s="239"/>
    </row>
    <row r="188" spans="1:2" ht="15" x14ac:dyDescent="0.2">
      <c r="A188" s="239"/>
      <c r="B188" s="239"/>
    </row>
    <row r="189" spans="1:2" ht="15" x14ac:dyDescent="0.2">
      <c r="A189" s="239"/>
      <c r="B189" s="239"/>
    </row>
    <row r="190" spans="1:2" ht="15" x14ac:dyDescent="0.2">
      <c r="A190" s="239"/>
      <c r="B190" s="239"/>
    </row>
    <row r="191" spans="1:2" ht="15" x14ac:dyDescent="0.2">
      <c r="A191" s="239"/>
      <c r="B191" s="239"/>
    </row>
    <row r="192" spans="1:2" ht="15" x14ac:dyDescent="0.2">
      <c r="A192" s="239"/>
      <c r="B192" s="239"/>
    </row>
    <row r="193" spans="1:2" ht="15" x14ac:dyDescent="0.2">
      <c r="A193" s="239"/>
      <c r="B193" s="239"/>
    </row>
    <row r="194" spans="1:2" ht="15" x14ac:dyDescent="0.2">
      <c r="A194" s="239"/>
      <c r="B194" s="239"/>
    </row>
    <row r="195" spans="1:2" ht="15" x14ac:dyDescent="0.2">
      <c r="A195" s="239"/>
      <c r="B195" s="239"/>
    </row>
    <row r="196" spans="1:2" ht="15" x14ac:dyDescent="0.2">
      <c r="A196" s="239"/>
      <c r="B196" s="239"/>
    </row>
  </sheetData>
  <sheetProtection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B7" sqref="B7"/>
    </sheetView>
  </sheetViews>
  <sheetFormatPr defaultColWidth="8.85546875" defaultRowHeight="12.75" x14ac:dyDescent="0.2"/>
  <cols>
    <col min="1" max="1" width="12.7109375" style="237" customWidth="1"/>
    <col min="2" max="2" width="58.85546875" style="237" customWidth="1"/>
    <col min="3" max="10" width="18.7109375" style="237" customWidth="1"/>
    <col min="11" max="16384" width="8.85546875" style="237"/>
  </cols>
  <sheetData>
    <row r="1" spans="1:10" ht="18" x14ac:dyDescent="0.25">
      <c r="A1" s="2"/>
      <c r="B1" s="4">
        <f>+'GW-STATEMENT NET POSITION(13)'!A1</f>
        <v>0</v>
      </c>
      <c r="C1" s="2"/>
      <c r="D1" s="2"/>
      <c r="E1" s="2"/>
      <c r="F1" s="2"/>
      <c r="G1" s="2"/>
      <c r="H1" s="2"/>
      <c r="I1" s="2"/>
      <c r="J1" s="252"/>
    </row>
    <row r="2" spans="1:10" ht="18" x14ac:dyDescent="0.25">
      <c r="A2" s="2"/>
      <c r="B2" s="4" t="s">
        <v>1397</v>
      </c>
      <c r="C2" s="2"/>
      <c r="D2" s="2"/>
      <c r="E2" s="2"/>
      <c r="F2" s="2"/>
      <c r="G2" s="2"/>
      <c r="H2" s="2"/>
      <c r="I2" s="2"/>
      <c r="J2" s="252"/>
    </row>
    <row r="3" spans="1:10" ht="18" x14ac:dyDescent="0.25">
      <c r="A3" s="2"/>
      <c r="B3" s="4" t="s">
        <v>165</v>
      </c>
      <c r="C3" s="2"/>
      <c r="D3" s="2"/>
      <c r="E3" s="2"/>
      <c r="F3" s="2"/>
      <c r="G3" s="2"/>
      <c r="H3" s="2"/>
      <c r="I3" s="2"/>
      <c r="J3" s="252"/>
    </row>
    <row r="4" spans="1:10" ht="18" x14ac:dyDescent="0.25">
      <c r="A4" s="2"/>
      <c r="B4" s="5" t="str">
        <f>+'GW-STATEMENT NET POSITION(13)'!A3</f>
        <v>FISCAL YEAR ENDING JUNE 30, 2024</v>
      </c>
      <c r="C4" s="2"/>
      <c r="D4" s="2"/>
      <c r="E4" s="2"/>
      <c r="F4" s="2"/>
      <c r="G4" s="2"/>
      <c r="H4" s="2"/>
      <c r="I4" s="2"/>
      <c r="J4" s="252"/>
    </row>
    <row r="5" spans="1:10" ht="18" x14ac:dyDescent="0.25">
      <c r="B5" s="238"/>
      <c r="H5"/>
      <c r="I5"/>
      <c r="J5" s="9" t="s">
        <v>876</v>
      </c>
    </row>
    <row r="6" spans="1:10" ht="18.75" thickBot="1" x14ac:dyDescent="0.3">
      <c r="B6" s="238"/>
      <c r="C6" s="240" t="s">
        <v>169</v>
      </c>
      <c r="D6" s="288"/>
      <c r="E6" s="288"/>
      <c r="F6" s="288"/>
      <c r="G6" s="288"/>
      <c r="H6" s="11"/>
      <c r="I6" s="11"/>
      <c r="J6" s="515" t="s">
        <v>879</v>
      </c>
    </row>
    <row r="7" spans="1:10" x14ac:dyDescent="0.2">
      <c r="H7"/>
      <c r="I7"/>
      <c r="J7"/>
    </row>
    <row r="8" spans="1:10" ht="16.5" thickBot="1" x14ac:dyDescent="0.3">
      <c r="A8" s="239"/>
      <c r="B8" s="239"/>
      <c r="C8" s="1355" t="s">
        <v>690</v>
      </c>
      <c r="D8" s="1355"/>
      <c r="E8" s="1355"/>
      <c r="F8" s="1355"/>
      <c r="G8" s="1355"/>
      <c r="H8" s="9" t="s">
        <v>166</v>
      </c>
      <c r="I8" s="6"/>
      <c r="J8" s="6"/>
    </row>
    <row r="9" spans="1:10" ht="15.75" x14ac:dyDescent="0.25">
      <c r="A9" s="9" t="s">
        <v>149</v>
      </c>
      <c r="B9" s="9"/>
      <c r="C9" s="242" t="s">
        <v>1514</v>
      </c>
      <c r="D9" s="242" t="s">
        <v>1514</v>
      </c>
      <c r="E9" s="242" t="s">
        <v>1514</v>
      </c>
      <c r="F9" s="242" t="s">
        <v>1514</v>
      </c>
      <c r="G9" s="242" t="s">
        <v>1514</v>
      </c>
      <c r="H9" s="9" t="s">
        <v>167</v>
      </c>
      <c r="I9" s="6"/>
      <c r="J9" s="9" t="s">
        <v>170</v>
      </c>
    </row>
    <row r="10" spans="1:10" ht="16.5" thickBot="1" x14ac:dyDescent="0.3">
      <c r="A10" s="515" t="s">
        <v>150</v>
      </c>
      <c r="B10" s="515" t="s">
        <v>151</v>
      </c>
      <c r="C10" s="243" t="s">
        <v>1515</v>
      </c>
      <c r="D10" s="243" t="s">
        <v>1515</v>
      </c>
      <c r="E10" s="243" t="s">
        <v>1515</v>
      </c>
      <c r="F10" s="243" t="s">
        <v>1515</v>
      </c>
      <c r="G10" s="243" t="s">
        <v>1515</v>
      </c>
      <c r="H10" s="515" t="s">
        <v>1001</v>
      </c>
      <c r="I10" s="515" t="s">
        <v>168</v>
      </c>
      <c r="J10" s="515" t="s">
        <v>171</v>
      </c>
    </row>
    <row r="11" spans="1:10" ht="15.75" x14ac:dyDescent="0.25">
      <c r="A11" s="335"/>
      <c r="B11" s="8" t="s">
        <v>880</v>
      </c>
      <c r="C11" s="296"/>
      <c r="D11" s="296"/>
      <c r="E11" s="296"/>
      <c r="F11" s="296"/>
      <c r="G11" s="296"/>
      <c r="H11" s="296"/>
      <c r="I11" s="296"/>
      <c r="J11" s="296"/>
    </row>
    <row r="12" spans="1:10" ht="15.75" x14ac:dyDescent="0.25">
      <c r="A12" s="335"/>
      <c r="B12" s="8" t="s">
        <v>172</v>
      </c>
      <c r="C12" s="296"/>
      <c r="D12" s="296"/>
      <c r="E12" s="296"/>
      <c r="F12" s="296"/>
      <c r="G12" s="296"/>
      <c r="H12" s="296"/>
      <c r="I12" s="296"/>
      <c r="J12" s="296"/>
    </row>
    <row r="13" spans="1:10" ht="15" x14ac:dyDescent="0.2">
      <c r="A13" s="336">
        <v>101000</v>
      </c>
      <c r="B13" s="6" t="s">
        <v>881</v>
      </c>
      <c r="C13" s="245"/>
      <c r="D13" s="245"/>
      <c r="E13" s="245"/>
      <c r="F13" s="245"/>
      <c r="G13" s="245"/>
      <c r="H13" s="253">
        <f>+'NET POSIT-NONMAJOR ENTERPR(79)'!H12</f>
        <v>0</v>
      </c>
      <c r="I13" s="253">
        <f>SUM(C13:H13)</f>
        <v>0</v>
      </c>
      <c r="J13" s="253">
        <f>+'COMB. NET POS-IN. SER.(82)'!F12</f>
        <v>0</v>
      </c>
    </row>
    <row r="14" spans="1:10" ht="15" x14ac:dyDescent="0.2">
      <c r="A14" s="336">
        <v>103000</v>
      </c>
      <c r="B14" s="6" t="s">
        <v>1003</v>
      </c>
      <c r="C14" s="245"/>
      <c r="D14" s="245"/>
      <c r="E14" s="245"/>
      <c r="F14" s="245"/>
      <c r="G14" s="245"/>
      <c r="H14" s="253">
        <f>+'NET POSIT-NONMAJOR ENTERPR(79)'!H13</f>
        <v>0</v>
      </c>
      <c r="I14" s="253">
        <f t="shared" ref="I14:I21" si="0">SUM(C14:H14)</f>
        <v>0</v>
      </c>
      <c r="J14" s="253">
        <f>+'COMB. NET POS-IN. SER.(82)'!F13</f>
        <v>0</v>
      </c>
    </row>
    <row r="15" spans="1:10" ht="15" x14ac:dyDescent="0.2">
      <c r="A15" s="336">
        <v>101100</v>
      </c>
      <c r="B15" s="6" t="s">
        <v>715</v>
      </c>
      <c r="C15" s="245"/>
      <c r="D15" s="245"/>
      <c r="E15" s="245"/>
      <c r="F15" s="245"/>
      <c r="G15" s="245"/>
      <c r="H15" s="253">
        <f>+'NET POSIT-NONMAJOR ENTERPR(79)'!H14</f>
        <v>0</v>
      </c>
      <c r="I15" s="253">
        <f t="shared" si="0"/>
        <v>0</v>
      </c>
      <c r="J15" s="253">
        <f>+'COMB. NET POS-IN. SER.(82)'!F14</f>
        <v>0</v>
      </c>
    </row>
    <row r="16" spans="1:10" ht="30" x14ac:dyDescent="0.2">
      <c r="A16" s="336">
        <v>110000</v>
      </c>
      <c r="B16" s="517" t="s">
        <v>1006</v>
      </c>
      <c r="C16" s="245"/>
      <c r="D16" s="245"/>
      <c r="E16" s="245"/>
      <c r="F16" s="245"/>
      <c r="G16" s="245"/>
      <c r="H16" s="253">
        <f>+'NET POSIT-NONMAJOR ENTERPR(79)'!H15</f>
        <v>0</v>
      </c>
      <c r="I16" s="253">
        <f t="shared" si="0"/>
        <v>0</v>
      </c>
      <c r="J16" s="253">
        <f>+'COMB. NET POS-IN. SER.(82)'!F15</f>
        <v>0</v>
      </c>
    </row>
    <row r="17" spans="1:10" ht="30" x14ac:dyDescent="0.2">
      <c r="A17" s="336">
        <v>120000</v>
      </c>
      <c r="B17" s="517" t="s">
        <v>547</v>
      </c>
      <c r="C17" s="245"/>
      <c r="D17" s="245"/>
      <c r="E17" s="245"/>
      <c r="F17" s="245"/>
      <c r="G17" s="245"/>
      <c r="H17" s="253">
        <f>+'NET POSIT-NONMAJOR ENTERPR(79)'!H16</f>
        <v>0</v>
      </c>
      <c r="I17" s="253">
        <f t="shared" si="0"/>
        <v>0</v>
      </c>
      <c r="J17" s="253">
        <f>+'COMB. NET POS-IN. SER.(82)'!F16</f>
        <v>0</v>
      </c>
    </row>
    <row r="18" spans="1:10" ht="15" x14ac:dyDescent="0.2">
      <c r="A18" s="336">
        <v>127500</v>
      </c>
      <c r="B18" s="517" t="s">
        <v>2699</v>
      </c>
      <c r="C18" s="245"/>
      <c r="D18" s="245"/>
      <c r="E18" s="245"/>
      <c r="F18" s="245"/>
      <c r="G18" s="245"/>
      <c r="H18" s="253">
        <f>'NET POSIT-NONMAJOR ENTERPR(79)'!H17</f>
        <v>0</v>
      </c>
      <c r="I18" s="253">
        <f t="shared" si="0"/>
        <v>0</v>
      </c>
      <c r="J18" s="253">
        <f>'COMB. NET POS-IN. SER.(82)'!F17</f>
        <v>0</v>
      </c>
    </row>
    <row r="19" spans="1:10" ht="15" x14ac:dyDescent="0.2">
      <c r="A19" s="336">
        <v>131000</v>
      </c>
      <c r="B19" s="6" t="s">
        <v>217</v>
      </c>
      <c r="C19" s="245"/>
      <c r="D19" s="245"/>
      <c r="E19" s="245"/>
      <c r="F19" s="245"/>
      <c r="G19" s="245"/>
      <c r="H19" s="253">
        <f>+'NET POSIT-NONMAJOR ENTERPR(79)'!H18</f>
        <v>0</v>
      </c>
      <c r="I19" s="253">
        <f t="shared" si="0"/>
        <v>0</v>
      </c>
      <c r="J19" s="253">
        <f>+'COMB. NET POS-IN. SER.(82)'!F18</f>
        <v>0</v>
      </c>
    </row>
    <row r="20" spans="1:10" ht="15" x14ac:dyDescent="0.2">
      <c r="A20" s="336">
        <v>132000</v>
      </c>
      <c r="B20" s="6" t="s">
        <v>218</v>
      </c>
      <c r="C20" s="245"/>
      <c r="D20" s="245"/>
      <c r="E20" s="245"/>
      <c r="F20" s="245"/>
      <c r="G20" s="245"/>
      <c r="H20" s="253">
        <f>+'NET POSIT-NONMAJOR ENTERPR(79)'!H19</f>
        <v>0</v>
      </c>
      <c r="I20" s="253">
        <f t="shared" si="0"/>
        <v>0</v>
      </c>
      <c r="J20" s="253">
        <f>+'COMB. NET POS-IN. SER.(82)'!F19</f>
        <v>0</v>
      </c>
    </row>
    <row r="21" spans="1:10" ht="15" x14ac:dyDescent="0.2">
      <c r="A21" s="336">
        <v>141000</v>
      </c>
      <c r="B21" s="6" t="s">
        <v>174</v>
      </c>
      <c r="C21" s="245"/>
      <c r="D21" s="245"/>
      <c r="E21" s="245"/>
      <c r="F21" s="245"/>
      <c r="G21" s="245"/>
      <c r="H21" s="253">
        <f>+'NET POSIT-NONMAJOR ENTERPR(79)'!H20</f>
        <v>0</v>
      </c>
      <c r="I21" s="253">
        <f t="shared" si="0"/>
        <v>0</v>
      </c>
      <c r="J21" s="253">
        <f>+'COMB. NET POS-IN. SER.(82)'!F20</f>
        <v>0</v>
      </c>
    </row>
    <row r="22" spans="1:10" ht="15.75" thickBot="1" x14ac:dyDescent="0.25">
      <c r="A22" s="336">
        <v>150000</v>
      </c>
      <c r="B22" s="6" t="s">
        <v>885</v>
      </c>
      <c r="C22" s="247"/>
      <c r="D22" s="247"/>
      <c r="E22" s="247"/>
      <c r="F22" s="247"/>
      <c r="G22" s="247"/>
      <c r="H22" s="254">
        <f>+'NET POSIT-NONMAJOR ENTERPR(79)'!H21</f>
        <v>0</v>
      </c>
      <c r="I22" s="253">
        <f>SUM(C22:H22)</f>
        <v>0</v>
      </c>
      <c r="J22" s="254">
        <f>+'COMB. NET POS-IN. SER.(82)'!F21</f>
        <v>0</v>
      </c>
    </row>
    <row r="23" spans="1:10" ht="16.5" thickBot="1" x14ac:dyDescent="0.3">
      <c r="A23" s="336"/>
      <c r="B23" s="9" t="s">
        <v>689</v>
      </c>
      <c r="C23" s="255">
        <f>SUM(C12:C22)</f>
        <v>0</v>
      </c>
      <c r="D23" s="255">
        <f t="shared" ref="D23:J23" si="1">SUM(D12:D22)</f>
        <v>0</v>
      </c>
      <c r="E23" s="255">
        <f t="shared" si="1"/>
        <v>0</v>
      </c>
      <c r="F23" s="255">
        <f t="shared" si="1"/>
        <v>0</v>
      </c>
      <c r="G23" s="255">
        <f t="shared" si="1"/>
        <v>0</v>
      </c>
      <c r="H23" s="255">
        <f t="shared" si="1"/>
        <v>0</v>
      </c>
      <c r="I23" s="255">
        <f t="shared" si="1"/>
        <v>0</v>
      </c>
      <c r="J23" s="255">
        <f t="shared" si="1"/>
        <v>0</v>
      </c>
    </row>
    <row r="24" spans="1:10" ht="15.75" x14ac:dyDescent="0.25">
      <c r="A24" s="336"/>
      <c r="B24" s="8" t="s">
        <v>173</v>
      </c>
      <c r="C24" s="245"/>
      <c r="D24" s="245"/>
      <c r="E24" s="245"/>
      <c r="F24" s="245"/>
      <c r="G24" s="245"/>
      <c r="H24" s="253"/>
      <c r="I24" s="253"/>
      <c r="J24" s="253"/>
    </row>
    <row r="25" spans="1:10" ht="15" x14ac:dyDescent="0.2">
      <c r="A25" s="336"/>
      <c r="B25" s="6" t="s">
        <v>886</v>
      </c>
      <c r="C25" s="245"/>
      <c r="D25" s="245"/>
      <c r="E25" s="245"/>
      <c r="F25" s="245"/>
      <c r="G25" s="245"/>
      <c r="H25" s="253"/>
      <c r="I25" s="253"/>
      <c r="J25" s="253"/>
    </row>
    <row r="26" spans="1:10" ht="15" x14ac:dyDescent="0.2">
      <c r="A26" s="336">
        <v>102200</v>
      </c>
      <c r="B26" s="6" t="s">
        <v>1004</v>
      </c>
      <c r="C26" s="245"/>
      <c r="D26" s="245"/>
      <c r="E26" s="245"/>
      <c r="F26" s="245"/>
      <c r="G26" s="245"/>
      <c r="H26" s="253">
        <f>+'NET POSIT-NONMAJOR ENTERPR(79)'!H25</f>
        <v>0</v>
      </c>
      <c r="I26" s="253">
        <f>SUM(C26:H26)</f>
        <v>0</v>
      </c>
      <c r="J26" s="253">
        <f>+'COMB. NET POS-IN. SER.(82)'!F25</f>
        <v>0</v>
      </c>
    </row>
    <row r="27" spans="1:10" ht="15" x14ac:dyDescent="0.2">
      <c r="A27" s="336">
        <v>102300</v>
      </c>
      <c r="B27" s="6" t="s">
        <v>1005</v>
      </c>
      <c r="C27" s="245"/>
      <c r="D27" s="245"/>
      <c r="E27" s="245"/>
      <c r="F27" s="245"/>
      <c r="G27" s="245"/>
      <c r="H27" s="253">
        <f>+'NET POSIT-NONMAJOR ENTERPR(79)'!H26</f>
        <v>0</v>
      </c>
      <c r="I27" s="253">
        <f>SUM(C27:H27)</f>
        <v>0</v>
      </c>
      <c r="J27" s="253">
        <f>+'COMB. NET POS-IN. SER.(82)'!F26</f>
        <v>0</v>
      </c>
    </row>
    <row r="28" spans="1:10" ht="15" x14ac:dyDescent="0.2">
      <c r="A28" s="336">
        <v>127500</v>
      </c>
      <c r="B28" s="517" t="s">
        <v>2770</v>
      </c>
      <c r="C28" s="245"/>
      <c r="D28" s="245"/>
      <c r="E28" s="245"/>
      <c r="F28" s="245"/>
      <c r="G28" s="245"/>
      <c r="H28" s="253">
        <f>'NET POSIT-NONMAJOR ENTERPR(79)'!H27</f>
        <v>0</v>
      </c>
      <c r="I28" s="253">
        <f>SUM(C28:H28)</f>
        <v>0</v>
      </c>
      <c r="J28" s="253">
        <f>'COMB. NET POS-IN. SER.(82)'!F27</f>
        <v>0</v>
      </c>
    </row>
    <row r="29" spans="1:10" ht="15" x14ac:dyDescent="0.2">
      <c r="A29" s="336">
        <v>133000</v>
      </c>
      <c r="B29" s="6" t="s">
        <v>1007</v>
      </c>
      <c r="C29" s="245"/>
      <c r="D29" s="245"/>
      <c r="E29" s="245"/>
      <c r="F29" s="245"/>
      <c r="G29" s="245"/>
      <c r="H29" s="253">
        <f>+'NET POSIT-NONMAJOR ENTERPR(79)'!H28</f>
        <v>0</v>
      </c>
      <c r="I29" s="253">
        <f>SUM(C29:H29)</f>
        <v>0</v>
      </c>
      <c r="J29" s="253">
        <f>+'COMB. NET POS-IN. SER.(82)'!F28</f>
        <v>0</v>
      </c>
    </row>
    <row r="30" spans="1:10" ht="15" x14ac:dyDescent="0.2">
      <c r="A30" s="336">
        <v>170000</v>
      </c>
      <c r="B30" s="6" t="s">
        <v>152</v>
      </c>
      <c r="C30" s="245"/>
      <c r="D30" s="245"/>
      <c r="E30" s="245"/>
      <c r="F30" s="245"/>
      <c r="G30" s="245"/>
      <c r="H30" s="253">
        <f>+'NET POSIT-NONMAJOR ENTERPR(79)'!H29</f>
        <v>0</v>
      </c>
      <c r="I30" s="253">
        <f>SUM(C30:H30)</f>
        <v>0</v>
      </c>
      <c r="J30" s="253">
        <f>+'COMB. NET POS-IN. SER.(82)'!F29</f>
        <v>0</v>
      </c>
    </row>
    <row r="31" spans="1:10" ht="15" x14ac:dyDescent="0.2">
      <c r="A31" s="336">
        <v>180000</v>
      </c>
      <c r="B31" s="6" t="s">
        <v>543</v>
      </c>
      <c r="C31" s="253"/>
      <c r="D31" s="253"/>
      <c r="E31" s="253"/>
      <c r="F31" s="253"/>
      <c r="G31" s="253"/>
      <c r="H31" s="253"/>
      <c r="I31" s="253"/>
      <c r="J31" s="253"/>
    </row>
    <row r="32" spans="1:10" ht="15" x14ac:dyDescent="0.2">
      <c r="A32" s="336"/>
      <c r="B32" s="6" t="s">
        <v>538</v>
      </c>
      <c r="C32" s="245"/>
      <c r="D32" s="245"/>
      <c r="E32" s="245"/>
      <c r="F32" s="245"/>
      <c r="G32" s="245"/>
      <c r="H32" s="253">
        <f>+'NET POSIT-NONMAJOR ENTERPR(79)'!H31</f>
        <v>0</v>
      </c>
      <c r="I32" s="253">
        <f t="shared" ref="I32:I42" si="2">SUM(C32:H32)</f>
        <v>0</v>
      </c>
      <c r="J32" s="253">
        <f>+'COMB. NET POS-IN. SER.(82)'!F31</f>
        <v>0</v>
      </c>
    </row>
    <row r="33" spans="1:10" ht="15" x14ac:dyDescent="0.2">
      <c r="A33" s="336"/>
      <c r="B33" s="6" t="s">
        <v>539</v>
      </c>
      <c r="C33" s="245"/>
      <c r="D33" s="245"/>
      <c r="E33" s="245"/>
      <c r="F33" s="245"/>
      <c r="G33" s="245"/>
      <c r="H33" s="253">
        <f>+'NET POSIT-NONMAJOR ENTERPR(79)'!H32</f>
        <v>0</v>
      </c>
      <c r="I33" s="253">
        <f t="shared" si="2"/>
        <v>0</v>
      </c>
      <c r="J33" s="253">
        <f>+'COMB. NET POS-IN. SER.(82)'!F32</f>
        <v>0</v>
      </c>
    </row>
    <row r="34" spans="1:10" ht="15" x14ac:dyDescent="0.2">
      <c r="A34" s="336"/>
      <c r="B34" s="6" t="s">
        <v>524</v>
      </c>
      <c r="C34" s="245"/>
      <c r="D34" s="245"/>
      <c r="E34" s="245"/>
      <c r="F34" s="245"/>
      <c r="G34" s="245"/>
      <c r="H34" s="253">
        <f>+'NET POSIT-NONMAJOR ENTERPR(79)'!H33</f>
        <v>0</v>
      </c>
      <c r="I34" s="253">
        <f t="shared" si="2"/>
        <v>0</v>
      </c>
      <c r="J34" s="253">
        <f>+'COMB. NET POS-IN. SER.(82)'!F33</f>
        <v>0</v>
      </c>
    </row>
    <row r="35" spans="1:10" ht="15" x14ac:dyDescent="0.2">
      <c r="A35" s="336"/>
      <c r="B35" s="6" t="s">
        <v>540</v>
      </c>
      <c r="C35" s="245"/>
      <c r="D35" s="245"/>
      <c r="E35" s="245"/>
      <c r="F35" s="245"/>
      <c r="G35" s="245"/>
      <c r="H35" s="253">
        <f>+'NET POSIT-NONMAJOR ENTERPR(79)'!H34</f>
        <v>0</v>
      </c>
      <c r="I35" s="253">
        <f t="shared" si="2"/>
        <v>0</v>
      </c>
      <c r="J35" s="253">
        <f>+'COMB. NET POS-IN. SER.(82)'!F34</f>
        <v>0</v>
      </c>
    </row>
    <row r="36" spans="1:10" ht="15" x14ac:dyDescent="0.2">
      <c r="A36" s="336"/>
      <c r="B36" s="6" t="s">
        <v>541</v>
      </c>
      <c r="C36" s="245"/>
      <c r="D36" s="245"/>
      <c r="E36" s="245"/>
      <c r="F36" s="245"/>
      <c r="G36" s="245"/>
      <c r="H36" s="253">
        <f>+'NET POSIT-NONMAJOR ENTERPR(79)'!H35</f>
        <v>0</v>
      </c>
      <c r="I36" s="253">
        <f t="shared" si="2"/>
        <v>0</v>
      </c>
      <c r="J36" s="253">
        <f>+'COMB. NET POS-IN. SER.(82)'!F35</f>
        <v>0</v>
      </c>
    </row>
    <row r="37" spans="1:10" ht="15" x14ac:dyDescent="0.2">
      <c r="A37" s="336"/>
      <c r="B37" s="6" t="s">
        <v>525</v>
      </c>
      <c r="C37" s="245"/>
      <c r="D37" s="245"/>
      <c r="E37" s="245"/>
      <c r="F37" s="245"/>
      <c r="G37" s="245"/>
      <c r="H37" s="253">
        <f>+'NET POSIT-NONMAJOR ENTERPR(79)'!H36</f>
        <v>0</v>
      </c>
      <c r="I37" s="253">
        <f t="shared" si="2"/>
        <v>0</v>
      </c>
      <c r="J37" s="253">
        <f>+'COMB. NET POS-IN. SER.(82)'!F36</f>
        <v>0</v>
      </c>
    </row>
    <row r="38" spans="1:10" ht="15" x14ac:dyDescent="0.2">
      <c r="A38" s="336"/>
      <c r="B38" s="6" t="s">
        <v>542</v>
      </c>
      <c r="C38" s="245"/>
      <c r="D38" s="245"/>
      <c r="E38" s="245"/>
      <c r="F38" s="245"/>
      <c r="G38" s="245"/>
      <c r="H38" s="253">
        <f>+'NET POSIT-NONMAJOR ENTERPR(79)'!H37</f>
        <v>0</v>
      </c>
      <c r="I38" s="253">
        <f t="shared" si="2"/>
        <v>0</v>
      </c>
      <c r="J38" s="253">
        <f>+'COMB. NET POS-IN. SER.(82)'!F37</f>
        <v>0</v>
      </c>
    </row>
    <row r="39" spans="1:10" ht="15" x14ac:dyDescent="0.2">
      <c r="A39" s="336" t="s">
        <v>2700</v>
      </c>
      <c r="B39" s="6" t="s">
        <v>2772</v>
      </c>
      <c r="C39" s="245"/>
      <c r="D39" s="245"/>
      <c r="E39" s="245"/>
      <c r="F39" s="245"/>
      <c r="G39" s="245"/>
      <c r="H39" s="253">
        <f>'NET POSIT-NONMAJOR ENTERPR(79)'!H38</f>
        <v>0</v>
      </c>
      <c r="I39" s="253">
        <f t="shared" si="2"/>
        <v>0</v>
      </c>
      <c r="J39" s="253">
        <f>'COMB. NET POS-IN. SER.(82)'!F38</f>
        <v>0</v>
      </c>
    </row>
    <row r="40" spans="1:10" ht="15" x14ac:dyDescent="0.2">
      <c r="A40" s="336"/>
      <c r="B40" s="6" t="s">
        <v>2773</v>
      </c>
      <c r="C40" s="245"/>
      <c r="D40" s="245"/>
      <c r="E40" s="245"/>
      <c r="F40" s="245"/>
      <c r="G40" s="245"/>
      <c r="H40" s="253">
        <f>'NET POSIT-NONMAJOR ENTERPR(79)'!H39</f>
        <v>0</v>
      </c>
      <c r="I40" s="253">
        <f t="shared" si="2"/>
        <v>0</v>
      </c>
      <c r="J40" s="253">
        <f>'COMB. NET POS-IN. SER.(82)'!F39</f>
        <v>0</v>
      </c>
    </row>
    <row r="41" spans="1:10" ht="15" x14ac:dyDescent="0.2">
      <c r="A41" s="336">
        <v>183500</v>
      </c>
      <c r="B41" s="6" t="s">
        <v>2898</v>
      </c>
      <c r="C41" s="245"/>
      <c r="D41" s="245"/>
      <c r="E41" s="245"/>
      <c r="F41" s="245"/>
      <c r="G41" s="245"/>
      <c r="H41" s="253">
        <f>'NET POSIT-NONMAJOR ENTERPR(79)'!H40</f>
        <v>0</v>
      </c>
      <c r="I41" s="253">
        <f t="shared" si="2"/>
        <v>0</v>
      </c>
      <c r="J41" s="253">
        <f>'COMB. NET POS-IN. SER.(82)'!F40</f>
        <v>0</v>
      </c>
    </row>
    <row r="42" spans="1:10" ht="15" x14ac:dyDescent="0.2">
      <c r="A42" s="336"/>
      <c r="B42" s="6" t="s">
        <v>2715</v>
      </c>
      <c r="C42" s="245"/>
      <c r="D42" s="245"/>
      <c r="E42" s="245"/>
      <c r="F42" s="245"/>
      <c r="G42" s="245"/>
      <c r="H42" s="253">
        <f>'NET POSIT-NONMAJOR ENTERPR(79)'!H41</f>
        <v>0</v>
      </c>
      <c r="I42" s="253">
        <f t="shared" si="2"/>
        <v>0</v>
      </c>
      <c r="J42" s="253">
        <f>'COMB. NET POS-IN. SER.(82)'!F41</f>
        <v>0</v>
      </c>
    </row>
    <row r="43" spans="1:10" ht="15.75" thickBot="1" x14ac:dyDescent="0.25">
      <c r="A43"/>
      <c r="B43" s="6" t="s">
        <v>175</v>
      </c>
      <c r="C43" s="254">
        <f>+C32+C33+C34+C35+C36+C37+C38+C39+C40+C41+C42</f>
        <v>0</v>
      </c>
      <c r="D43" s="254">
        <f t="shared" ref="D43:G43" si="3">+D32+D33+D34+D35+D36+D37+D38+D39+D40+D41+D42</f>
        <v>0</v>
      </c>
      <c r="E43" s="254">
        <f t="shared" si="3"/>
        <v>0</v>
      </c>
      <c r="F43" s="254">
        <f t="shared" si="3"/>
        <v>0</v>
      </c>
      <c r="G43" s="254">
        <f t="shared" si="3"/>
        <v>0</v>
      </c>
      <c r="H43" s="254">
        <f>+'NET POSIT-NONMAJOR ENTERPR(79)'!H42</f>
        <v>0</v>
      </c>
      <c r="I43" s="253">
        <f>SUM(C43:H43)</f>
        <v>0</v>
      </c>
      <c r="J43" s="253">
        <f>'COMB. NET POS-IN. SER.(82)'!F42</f>
        <v>0</v>
      </c>
    </row>
    <row r="44" spans="1:10" ht="16.5" thickBot="1" x14ac:dyDescent="0.3">
      <c r="A44" s="336"/>
      <c r="B44" s="9" t="s">
        <v>688</v>
      </c>
      <c r="C44" s="255">
        <f>SUM(C26:C42)</f>
        <v>0</v>
      </c>
      <c r="D44" s="255">
        <f t="shared" ref="D44:J44" si="4">SUM(D26:D42)</f>
        <v>0</v>
      </c>
      <c r="E44" s="255">
        <f t="shared" si="4"/>
        <v>0</v>
      </c>
      <c r="F44" s="255">
        <f t="shared" si="4"/>
        <v>0</v>
      </c>
      <c r="G44" s="255">
        <f t="shared" si="4"/>
        <v>0</v>
      </c>
      <c r="H44" s="255">
        <f t="shared" si="4"/>
        <v>0</v>
      </c>
      <c r="I44" s="255">
        <f t="shared" si="4"/>
        <v>0</v>
      </c>
      <c r="J44" s="255">
        <f t="shared" si="4"/>
        <v>0</v>
      </c>
    </row>
    <row r="45" spans="1:10" ht="16.5" thickBot="1" x14ac:dyDescent="0.3">
      <c r="A45" s="336"/>
      <c r="B45" s="516" t="s">
        <v>889</v>
      </c>
      <c r="C45" s="256">
        <f t="shared" ref="C45:J45" si="5">+C23+C44</f>
        <v>0</v>
      </c>
      <c r="D45" s="256">
        <f t="shared" si="5"/>
        <v>0</v>
      </c>
      <c r="E45" s="256">
        <f t="shared" si="5"/>
        <v>0</v>
      </c>
      <c r="F45" s="256">
        <f t="shared" si="5"/>
        <v>0</v>
      </c>
      <c r="G45" s="256">
        <f t="shared" ref="G45" si="6">+G23+G44</f>
        <v>0</v>
      </c>
      <c r="H45" s="256">
        <f t="shared" si="5"/>
        <v>0</v>
      </c>
      <c r="I45" s="256">
        <f t="shared" si="5"/>
        <v>0</v>
      </c>
      <c r="J45" s="256">
        <f t="shared" si="5"/>
        <v>0</v>
      </c>
    </row>
    <row r="46" spans="1:10" ht="16.5" thickTop="1" x14ac:dyDescent="0.25">
      <c r="A46" s="336"/>
      <c r="B46" s="516"/>
      <c r="C46" s="253"/>
      <c r="D46" s="253"/>
      <c r="E46" s="253"/>
      <c r="F46" s="253"/>
      <c r="G46" s="253"/>
      <c r="H46" s="253"/>
      <c r="I46" s="253"/>
      <c r="J46" s="253"/>
    </row>
    <row r="47" spans="1:10" ht="15.75" x14ac:dyDescent="0.25">
      <c r="A47" s="336"/>
      <c r="B47" s="516" t="s">
        <v>1467</v>
      </c>
      <c r="C47" s="253"/>
      <c r="D47" s="253"/>
      <c r="E47" s="253"/>
      <c r="F47" s="253"/>
      <c r="G47" s="253"/>
      <c r="H47" s="253"/>
      <c r="I47" s="253"/>
      <c r="J47" s="253"/>
    </row>
    <row r="48" spans="1:10" ht="15" x14ac:dyDescent="0.2">
      <c r="A48" s="275">
        <v>199000</v>
      </c>
      <c r="B48" s="239" t="s">
        <v>2156</v>
      </c>
      <c r="C48" s="245"/>
      <c r="D48" s="245"/>
      <c r="E48" s="245"/>
      <c r="F48" s="245"/>
      <c r="G48" s="245"/>
      <c r="H48" s="253">
        <f>'NET POSIT-NONMAJOR ENTERPR(79)'!H47</f>
        <v>0</v>
      </c>
      <c r="I48" s="253">
        <f>SUM(C48:H48)</f>
        <v>0</v>
      </c>
      <c r="J48" s="253">
        <f>'COMB. NET POS-IN. SER.(82)'!F47</f>
        <v>0</v>
      </c>
    </row>
    <row r="49" spans="1:10" ht="15" x14ac:dyDescent="0.2">
      <c r="A49" s="275" t="s">
        <v>1612</v>
      </c>
      <c r="B49" s="239" t="s">
        <v>2149</v>
      </c>
      <c r="C49" s="245"/>
      <c r="D49" s="245"/>
      <c r="E49" s="245"/>
      <c r="F49" s="245"/>
      <c r="G49" s="245"/>
      <c r="H49" s="253">
        <f>'NET POSIT-NONMAJOR ENTERPR(79)'!H48</f>
        <v>0</v>
      </c>
      <c r="I49" s="253">
        <f>SUM(C49:H49)</f>
        <v>0</v>
      </c>
      <c r="J49" s="253">
        <f>'COMB. NET POS-IN. SER.(82)'!F48</f>
        <v>0</v>
      </c>
    </row>
    <row r="50" spans="1:10" ht="15" x14ac:dyDescent="0.2">
      <c r="A50" s="275">
        <v>199500</v>
      </c>
      <c r="B50" s="239" t="s">
        <v>2704</v>
      </c>
      <c r="C50" s="245"/>
      <c r="D50" s="245"/>
      <c r="E50" s="245"/>
      <c r="F50" s="245"/>
      <c r="G50" s="245"/>
      <c r="H50" s="253">
        <f>'NET POSIT-NONMAJOR ENTERPR(79)'!H49</f>
        <v>0</v>
      </c>
      <c r="I50" s="253">
        <f>SUM(C50:H50)</f>
        <v>0</v>
      </c>
      <c r="J50" s="253">
        <f>'COMB. NET POS-IN. SER.(82)'!F49</f>
        <v>0</v>
      </c>
    </row>
    <row r="51" spans="1:10" ht="15.75" thickBot="1" x14ac:dyDescent="0.25">
      <c r="A51" s="275" t="s">
        <v>1612</v>
      </c>
      <c r="B51" s="239" t="s">
        <v>2158</v>
      </c>
      <c r="C51" s="247"/>
      <c r="D51" s="247"/>
      <c r="E51" s="247"/>
      <c r="F51" s="247"/>
      <c r="G51" s="247"/>
      <c r="H51" s="254">
        <f>'NET POSIT-NONMAJOR ENTERPR(79)'!H50</f>
        <v>0</v>
      </c>
      <c r="I51" s="253">
        <f>SUM(C51:H51)</f>
        <v>0</v>
      </c>
      <c r="J51" s="254">
        <f>'COMB. NET POS-IN. SER.(82)'!F50</f>
        <v>0</v>
      </c>
    </row>
    <row r="52" spans="1:10" ht="16.5" thickBot="1" x14ac:dyDescent="0.3">
      <c r="A52" s="336"/>
      <c r="B52" s="9" t="s">
        <v>1469</v>
      </c>
      <c r="C52" s="256">
        <f>SUM(C48:C51)</f>
        <v>0</v>
      </c>
      <c r="D52" s="256">
        <f t="shared" ref="D52:J52" si="7">SUM(D48:D51)</f>
        <v>0</v>
      </c>
      <c r="E52" s="256">
        <f t="shared" si="7"/>
        <v>0</v>
      </c>
      <c r="F52" s="256">
        <f t="shared" si="7"/>
        <v>0</v>
      </c>
      <c r="G52" s="256">
        <f t="shared" si="7"/>
        <v>0</v>
      </c>
      <c r="H52" s="256">
        <f t="shared" si="7"/>
        <v>0</v>
      </c>
      <c r="I52" s="256">
        <f t="shared" si="7"/>
        <v>0</v>
      </c>
      <c r="J52" s="256">
        <f t="shared" si="7"/>
        <v>0</v>
      </c>
    </row>
    <row r="53" spans="1:10" ht="15.75" thickTop="1" x14ac:dyDescent="0.2">
      <c r="A53" s="336"/>
      <c r="B53" s="6"/>
      <c r="C53" s="245"/>
      <c r="D53" s="245"/>
      <c r="E53" s="245"/>
      <c r="F53" s="245"/>
      <c r="G53" s="245"/>
      <c r="H53" s="253"/>
      <c r="I53" s="253"/>
      <c r="J53" s="253"/>
    </row>
    <row r="54" spans="1:10" ht="15.75" x14ac:dyDescent="0.25">
      <c r="A54" s="336"/>
      <c r="B54" s="8" t="s">
        <v>890</v>
      </c>
      <c r="C54" s="245"/>
      <c r="D54" s="245"/>
      <c r="E54" s="245"/>
      <c r="F54" s="245"/>
      <c r="G54" s="245"/>
      <c r="H54" s="253"/>
      <c r="I54" s="253"/>
      <c r="J54" s="253"/>
    </row>
    <row r="55" spans="1:10" ht="15.75" x14ac:dyDescent="0.25">
      <c r="A55" s="336"/>
      <c r="B55" s="8" t="s">
        <v>176</v>
      </c>
      <c r="C55" s="245"/>
      <c r="D55" s="245"/>
      <c r="E55" s="245"/>
      <c r="F55" s="245"/>
      <c r="G55" s="245"/>
      <c r="H55" s="253"/>
      <c r="I55" s="253"/>
      <c r="J55" s="253"/>
    </row>
    <row r="56" spans="1:10" ht="15" x14ac:dyDescent="0.2">
      <c r="A56" s="336">
        <v>202100</v>
      </c>
      <c r="B56" s="6" t="s">
        <v>177</v>
      </c>
      <c r="C56" s="245"/>
      <c r="D56" s="245"/>
      <c r="E56" s="245"/>
      <c r="F56" s="245"/>
      <c r="G56" s="245"/>
      <c r="H56" s="253">
        <f>+'NET POSIT-NONMAJOR ENTERPR(79)'!H55</f>
        <v>0</v>
      </c>
      <c r="I56" s="253">
        <f>SUM(C56:H56)</f>
        <v>0</v>
      </c>
      <c r="J56" s="253">
        <f>+'COMB. NET POS-IN. SER.(82)'!F55</f>
        <v>0</v>
      </c>
    </row>
    <row r="57" spans="1:10" ht="15" x14ac:dyDescent="0.2">
      <c r="A57" s="336">
        <v>203100</v>
      </c>
      <c r="B57" s="6" t="s">
        <v>249</v>
      </c>
      <c r="C57" s="245"/>
      <c r="D57" s="245"/>
      <c r="E57" s="245"/>
      <c r="F57" s="245"/>
      <c r="G57" s="245"/>
      <c r="H57" s="253">
        <f>+'NET POSIT-NONMAJOR ENTERPR(79)'!H56</f>
        <v>0</v>
      </c>
      <c r="I57" s="253">
        <f t="shared" ref="I57:I67" si="8">SUM(C57:H57)</f>
        <v>0</v>
      </c>
      <c r="J57" s="253">
        <f>+'COMB. NET POS-IN. SER.(82)'!F56</f>
        <v>0</v>
      </c>
    </row>
    <row r="58" spans="1:10" ht="15" x14ac:dyDescent="0.2">
      <c r="A58" s="336">
        <v>204000</v>
      </c>
      <c r="B58" s="6" t="s">
        <v>683</v>
      </c>
      <c r="C58" s="245"/>
      <c r="D58" s="245"/>
      <c r="E58" s="245"/>
      <c r="F58" s="245"/>
      <c r="G58" s="245"/>
      <c r="H58" s="253">
        <f>+'NET POSIT-NONMAJOR ENTERPR(79)'!H57</f>
        <v>0</v>
      </c>
      <c r="I58" s="253">
        <f t="shared" si="8"/>
        <v>0</v>
      </c>
      <c r="J58" s="253">
        <f>+'COMB. NET POS-IN. SER.(82)'!F57</f>
        <v>0</v>
      </c>
    </row>
    <row r="59" spans="1:10" ht="15" x14ac:dyDescent="0.2">
      <c r="A59" s="336">
        <v>204300</v>
      </c>
      <c r="B59" s="6" t="s">
        <v>2941</v>
      </c>
      <c r="C59" s="245"/>
      <c r="D59" s="245"/>
      <c r="E59" s="245"/>
      <c r="F59" s="245"/>
      <c r="G59" s="245"/>
      <c r="H59" s="253">
        <f>'NET POSIT-NONMAJOR ENTERPR(79)'!H58</f>
        <v>0</v>
      </c>
      <c r="I59" s="253">
        <f t="shared" si="8"/>
        <v>0</v>
      </c>
      <c r="J59" s="253">
        <f>+'COMB. NET POS-IN. SER.(82)'!F58</f>
        <v>0</v>
      </c>
    </row>
    <row r="60" spans="1:10" ht="15" x14ac:dyDescent="0.2">
      <c r="A60" s="336">
        <v>205200</v>
      </c>
      <c r="B60" s="6" t="s">
        <v>1583</v>
      </c>
      <c r="C60" s="245"/>
      <c r="D60" s="245"/>
      <c r="E60" s="245"/>
      <c r="F60" s="245"/>
      <c r="G60" s="245"/>
      <c r="H60" s="253">
        <f>+'NET POSIT-NONMAJOR ENTERPR(79)'!H59</f>
        <v>0</v>
      </c>
      <c r="I60" s="253">
        <f t="shared" si="8"/>
        <v>0</v>
      </c>
      <c r="J60" s="253">
        <f>+'COMB. NET POS-IN. SER.(82)'!F59</f>
        <v>0</v>
      </c>
    </row>
    <row r="61" spans="1:10" ht="15" x14ac:dyDescent="0.2">
      <c r="A61" s="336">
        <v>205500</v>
      </c>
      <c r="B61" s="6" t="s">
        <v>2702</v>
      </c>
      <c r="C61" s="245"/>
      <c r="D61" s="245"/>
      <c r="E61" s="245"/>
      <c r="F61" s="245"/>
      <c r="G61" s="245"/>
      <c r="H61" s="253">
        <f>+'NET POSIT-NONMAJOR ENTERPR(79)'!H60</f>
        <v>0</v>
      </c>
      <c r="I61" s="253">
        <f t="shared" si="8"/>
        <v>0</v>
      </c>
      <c r="J61" s="253">
        <f>+'COMB. NET POS-IN. SER.(82)'!F60</f>
        <v>0</v>
      </c>
    </row>
    <row r="62" spans="1:10" ht="15" x14ac:dyDescent="0.2">
      <c r="A62" s="336">
        <v>206100</v>
      </c>
      <c r="B62" s="6" t="s">
        <v>984</v>
      </c>
      <c r="C62" s="245"/>
      <c r="D62" s="245"/>
      <c r="E62" s="245"/>
      <c r="F62" s="245"/>
      <c r="G62" s="245"/>
      <c r="H62" s="253">
        <f>+'NET POSIT-NONMAJOR ENTERPR(79)'!H61</f>
        <v>0</v>
      </c>
      <c r="I62" s="253">
        <f t="shared" si="8"/>
        <v>0</v>
      </c>
      <c r="J62" s="253">
        <f>+'COMB. NET POS-IN. SER.(82)'!F61</f>
        <v>0</v>
      </c>
    </row>
    <row r="63" spans="1:10" ht="15" x14ac:dyDescent="0.2">
      <c r="A63" s="336">
        <v>209100</v>
      </c>
      <c r="B63" s="6" t="s">
        <v>684</v>
      </c>
      <c r="C63" s="245"/>
      <c r="D63" s="245"/>
      <c r="E63" s="245"/>
      <c r="F63" s="245"/>
      <c r="G63" s="245"/>
      <c r="H63" s="253">
        <f>+'NET POSIT-NONMAJOR ENTERPR(79)'!H62</f>
        <v>0</v>
      </c>
      <c r="I63" s="253">
        <f t="shared" si="8"/>
        <v>0</v>
      </c>
      <c r="J63" s="253">
        <f>+'COMB. NET POS-IN. SER.(82)'!F62</f>
        <v>0</v>
      </c>
    </row>
    <row r="64" spans="1:10" ht="15" x14ac:dyDescent="0.2">
      <c r="A64" s="336">
        <v>211000</v>
      </c>
      <c r="B64" s="6" t="s">
        <v>986</v>
      </c>
      <c r="C64" s="245"/>
      <c r="D64" s="245"/>
      <c r="E64" s="245"/>
      <c r="F64" s="245"/>
      <c r="G64" s="245"/>
      <c r="H64" s="253">
        <f>+'NET POSIT-NONMAJOR ENTERPR(79)'!H63</f>
        <v>0</v>
      </c>
      <c r="I64" s="253">
        <f t="shared" si="8"/>
        <v>0</v>
      </c>
      <c r="J64" s="253">
        <f>+'COMB. NET POS-IN. SER.(82)'!F63</f>
        <v>0</v>
      </c>
    </row>
    <row r="65" spans="1:10" ht="15" x14ac:dyDescent="0.2">
      <c r="A65" s="336">
        <v>212000</v>
      </c>
      <c r="B65" s="6" t="s">
        <v>1002</v>
      </c>
      <c r="C65" s="245"/>
      <c r="D65" s="245"/>
      <c r="E65" s="245"/>
      <c r="F65" s="245"/>
      <c r="G65" s="245"/>
      <c r="H65" s="253">
        <f>+'NET POSIT-NONMAJOR ENTERPR(79)'!H64</f>
        <v>0</v>
      </c>
      <c r="I65" s="253">
        <f t="shared" si="8"/>
        <v>0</v>
      </c>
      <c r="J65" s="253">
        <f>+'COMB. NET POS-IN. SER.(82)'!F64</f>
        <v>0</v>
      </c>
    </row>
    <row r="66" spans="1:10" ht="15" x14ac:dyDescent="0.2">
      <c r="A66" s="336">
        <v>214000</v>
      </c>
      <c r="B66" s="6" t="s">
        <v>680</v>
      </c>
      <c r="C66" s="245"/>
      <c r="D66" s="245"/>
      <c r="E66" s="245"/>
      <c r="F66" s="245"/>
      <c r="G66" s="245"/>
      <c r="H66" s="253">
        <f>+'NET POSIT-NONMAJOR ENTERPR(79)'!H65</f>
        <v>0</v>
      </c>
      <c r="I66" s="253">
        <f t="shared" si="8"/>
        <v>0</v>
      </c>
      <c r="J66" s="253">
        <f>+'COMB. NET POS-IN. SER.(82)'!F65</f>
        <v>0</v>
      </c>
    </row>
    <row r="67" spans="1:10" ht="15.75" thickBot="1" x14ac:dyDescent="0.25">
      <c r="A67" s="336">
        <v>216000</v>
      </c>
      <c r="B67" s="6" t="s">
        <v>1532</v>
      </c>
      <c r="C67" s="245"/>
      <c r="D67" s="245"/>
      <c r="E67" s="245"/>
      <c r="F67" s="245"/>
      <c r="G67" s="245"/>
      <c r="H67" s="253">
        <f>'NET POSIT-NONMAJOR ENTERPR(79)'!H66</f>
        <v>0</v>
      </c>
      <c r="I67" s="253">
        <f t="shared" si="8"/>
        <v>0</v>
      </c>
      <c r="J67" s="253">
        <f>'COMB. NET POS-IN. SER.(82)'!F66</f>
        <v>0</v>
      </c>
    </row>
    <row r="68" spans="1:10" ht="16.5" thickBot="1" x14ac:dyDescent="0.3">
      <c r="A68" s="336"/>
      <c r="B68" s="9" t="s">
        <v>686</v>
      </c>
      <c r="C68" s="255">
        <f t="shared" ref="C68:J68" si="9">SUM(C56:C67)</f>
        <v>0</v>
      </c>
      <c r="D68" s="255">
        <f t="shared" si="9"/>
        <v>0</v>
      </c>
      <c r="E68" s="255">
        <f t="shared" si="9"/>
        <v>0</v>
      </c>
      <c r="F68" s="255">
        <f t="shared" si="9"/>
        <v>0</v>
      </c>
      <c r="G68" s="255">
        <f t="shared" si="9"/>
        <v>0</v>
      </c>
      <c r="H68" s="255">
        <f t="shared" si="9"/>
        <v>0</v>
      </c>
      <c r="I68" s="255">
        <f t="shared" si="9"/>
        <v>0</v>
      </c>
      <c r="J68" s="255">
        <f t="shared" si="9"/>
        <v>0</v>
      </c>
    </row>
    <row r="69" spans="1:10" ht="15.75" x14ac:dyDescent="0.25">
      <c r="A69" s="336"/>
      <c r="B69" s="8" t="s">
        <v>985</v>
      </c>
      <c r="C69" s="253"/>
      <c r="D69" s="253"/>
      <c r="E69" s="253"/>
      <c r="F69" s="253"/>
      <c r="G69" s="253"/>
      <c r="H69" s="253"/>
      <c r="I69" s="253"/>
      <c r="J69" s="253"/>
    </row>
    <row r="70" spans="1:10" ht="15" x14ac:dyDescent="0.2">
      <c r="A70" s="336">
        <v>231000</v>
      </c>
      <c r="B70" s="6" t="s">
        <v>681</v>
      </c>
      <c r="C70" s="245"/>
      <c r="D70" s="245"/>
      <c r="E70" s="245"/>
      <c r="F70" s="245"/>
      <c r="G70" s="245"/>
      <c r="H70" s="253">
        <f>+'NET POSIT-NONMAJOR ENTERPR(79)'!H69</f>
        <v>0</v>
      </c>
      <c r="I70" s="253">
        <f t="shared" ref="I70:I78" si="10">SUM(C70:H70)</f>
        <v>0</v>
      </c>
      <c r="J70" s="253">
        <f>+'COMB. NET POS-IN. SER.(82)'!F69</f>
        <v>0</v>
      </c>
    </row>
    <row r="71" spans="1:10" ht="15" x14ac:dyDescent="0.2">
      <c r="A71" s="336">
        <v>233000</v>
      </c>
      <c r="B71" s="6" t="s">
        <v>682</v>
      </c>
      <c r="C71" s="245"/>
      <c r="D71" s="245"/>
      <c r="E71" s="245"/>
      <c r="F71" s="245"/>
      <c r="G71" s="245"/>
      <c r="H71" s="253">
        <f>+'NET POSIT-NONMAJOR ENTERPR(79)'!H70</f>
        <v>0</v>
      </c>
      <c r="I71" s="253">
        <f t="shared" si="10"/>
        <v>0</v>
      </c>
      <c r="J71" s="253">
        <f>+'COMB. NET POS-IN. SER.(82)'!F70</f>
        <v>0</v>
      </c>
    </row>
    <row r="72" spans="1:10" ht="15" x14ac:dyDescent="0.2">
      <c r="A72" s="336">
        <v>234000</v>
      </c>
      <c r="B72" s="6" t="s">
        <v>249</v>
      </c>
      <c r="C72" s="245"/>
      <c r="D72" s="245"/>
      <c r="E72" s="245"/>
      <c r="F72" s="245"/>
      <c r="G72" s="245"/>
      <c r="H72" s="253">
        <f>+'NET POSIT-NONMAJOR ENTERPR(79)'!H71</f>
        <v>0</v>
      </c>
      <c r="I72" s="253">
        <f t="shared" si="10"/>
        <v>0</v>
      </c>
      <c r="J72" s="253">
        <f>+'COMB. NET POS-IN. SER.(82)'!F71</f>
        <v>0</v>
      </c>
    </row>
    <row r="73" spans="1:10" ht="15" x14ac:dyDescent="0.2">
      <c r="A73" s="336">
        <v>235000</v>
      </c>
      <c r="B73" s="6" t="s">
        <v>683</v>
      </c>
      <c r="C73" s="245"/>
      <c r="D73" s="245"/>
      <c r="E73" s="245"/>
      <c r="F73" s="245"/>
      <c r="G73" s="245"/>
      <c r="H73" s="253">
        <f>+'NET POSIT-NONMAJOR ENTERPR(79)'!H72</f>
        <v>0</v>
      </c>
      <c r="I73" s="253">
        <f t="shared" si="10"/>
        <v>0</v>
      </c>
      <c r="J73" s="253">
        <f>+'COMB. NET POS-IN. SER.(82)'!F73</f>
        <v>0</v>
      </c>
    </row>
    <row r="74" spans="1:10" ht="15" x14ac:dyDescent="0.2">
      <c r="A74" s="336">
        <v>235500</v>
      </c>
      <c r="B74" s="6" t="s">
        <v>2941</v>
      </c>
      <c r="C74" s="245"/>
      <c r="D74" s="245"/>
      <c r="E74" s="245"/>
      <c r="F74" s="245"/>
      <c r="G74" s="245"/>
      <c r="H74" s="253">
        <f>+'NET POSIT-NONMAJOR ENTERPR(79)'!H73</f>
        <v>0</v>
      </c>
      <c r="I74" s="253">
        <f t="shared" ref="I74" si="11">SUM(C74:H74)</f>
        <v>0</v>
      </c>
      <c r="J74" s="253">
        <f>+'COMB. NET POS-IN. SER.(82)'!F74</f>
        <v>0</v>
      </c>
    </row>
    <row r="75" spans="1:10" ht="15" x14ac:dyDescent="0.2">
      <c r="A75" s="336">
        <v>236000</v>
      </c>
      <c r="B75" s="6" t="s">
        <v>685</v>
      </c>
      <c r="C75" s="245"/>
      <c r="D75" s="245"/>
      <c r="E75" s="245"/>
      <c r="F75" s="245"/>
      <c r="G75" s="245"/>
      <c r="H75" s="253">
        <f>+'NET POSIT-NONMAJOR ENTERPR(79)'!H74</f>
        <v>0</v>
      </c>
      <c r="I75" s="253">
        <f t="shared" si="10"/>
        <v>0</v>
      </c>
      <c r="J75" s="253">
        <f>+'COMB. NET POS-IN. SER.(82)'!F74</f>
        <v>0</v>
      </c>
    </row>
    <row r="76" spans="1:10" ht="15" x14ac:dyDescent="0.2">
      <c r="A76" s="336">
        <v>237000</v>
      </c>
      <c r="B76" s="6" t="s">
        <v>1891</v>
      </c>
      <c r="C76" s="245"/>
      <c r="D76" s="245"/>
      <c r="E76" s="245"/>
      <c r="F76" s="245"/>
      <c r="G76" s="245"/>
      <c r="H76" s="253">
        <f>'NET POSIT-NONMAJOR ENTERPR(79)'!H75</f>
        <v>0</v>
      </c>
      <c r="I76" s="253">
        <f t="shared" si="10"/>
        <v>0</v>
      </c>
      <c r="J76" s="253">
        <f>'COMB. NET POS-IN. SER.(82)'!F75</f>
        <v>0</v>
      </c>
    </row>
    <row r="77" spans="1:10" ht="15" x14ac:dyDescent="0.2">
      <c r="A77" s="336">
        <v>238000</v>
      </c>
      <c r="B77" s="6" t="s">
        <v>1153</v>
      </c>
      <c r="C77" s="245"/>
      <c r="D77" s="245"/>
      <c r="E77" s="245"/>
      <c r="F77" s="245"/>
      <c r="G77" s="245"/>
      <c r="H77" s="253">
        <f>'NET POSIT-NONMAJOR ENTERPR(79)'!H76</f>
        <v>0</v>
      </c>
      <c r="I77" s="253">
        <f>SUM(C77:H77)</f>
        <v>0</v>
      </c>
      <c r="J77" s="253">
        <f>'COMB. NET POS-IN. SER.(82)'!F76</f>
        <v>0</v>
      </c>
    </row>
    <row r="78" spans="1:10" ht="15.75" thickBot="1" x14ac:dyDescent="0.25">
      <c r="A78" s="336">
        <v>239000</v>
      </c>
      <c r="B78" s="6" t="s">
        <v>684</v>
      </c>
      <c r="C78" s="247"/>
      <c r="D78" s="247"/>
      <c r="E78" s="247"/>
      <c r="F78" s="247"/>
      <c r="G78" s="247"/>
      <c r="H78" s="254">
        <f>+'NET POSIT-NONMAJOR ENTERPR(79)'!H77</f>
        <v>0</v>
      </c>
      <c r="I78" s="253">
        <f t="shared" si="10"/>
        <v>0</v>
      </c>
      <c r="J78" s="254">
        <f>+'COMB. NET POS-IN. SER.(82)'!F77</f>
        <v>0</v>
      </c>
    </row>
    <row r="79" spans="1:10" ht="16.5" thickBot="1" x14ac:dyDescent="0.3">
      <c r="A79" s="336"/>
      <c r="B79" s="9" t="s">
        <v>687</v>
      </c>
      <c r="C79" s="255">
        <f>SUM(C70:C78)</f>
        <v>0</v>
      </c>
      <c r="D79" s="255">
        <f t="shared" ref="D79:J79" si="12">SUM(D70:D78)</f>
        <v>0</v>
      </c>
      <c r="E79" s="255">
        <f t="shared" si="12"/>
        <v>0</v>
      </c>
      <c r="F79" s="255">
        <f t="shared" si="12"/>
        <v>0</v>
      </c>
      <c r="G79" s="255">
        <f t="shared" ref="G79" si="13">SUM(G70:G78)</f>
        <v>0</v>
      </c>
      <c r="H79" s="255">
        <f t="shared" si="12"/>
        <v>0</v>
      </c>
      <c r="I79" s="255">
        <f t="shared" si="12"/>
        <v>0</v>
      </c>
      <c r="J79" s="255">
        <f t="shared" si="12"/>
        <v>0</v>
      </c>
    </row>
    <row r="80" spans="1:10" ht="15" x14ac:dyDescent="0.2">
      <c r="A80" s="336"/>
      <c r="B80" s="6"/>
      <c r="C80" s="253"/>
      <c r="D80" s="253"/>
      <c r="E80" s="253"/>
      <c r="F80" s="253"/>
      <c r="G80" s="253"/>
      <c r="H80" s="253"/>
      <c r="I80" s="253"/>
      <c r="J80" s="253"/>
    </row>
    <row r="81" spans="1:10" ht="16.5" thickBot="1" x14ac:dyDescent="0.3">
      <c r="A81" s="336"/>
      <c r="B81" s="516" t="s">
        <v>894</v>
      </c>
      <c r="C81" s="254">
        <f>+C68+C79</f>
        <v>0</v>
      </c>
      <c r="D81" s="254">
        <f t="shared" ref="D81:J81" si="14">+D68+D79</f>
        <v>0</v>
      </c>
      <c r="E81" s="254">
        <f t="shared" si="14"/>
        <v>0</v>
      </c>
      <c r="F81" s="254">
        <f t="shared" si="14"/>
        <v>0</v>
      </c>
      <c r="G81" s="254">
        <f t="shared" ref="G81" si="15">+G68+G79</f>
        <v>0</v>
      </c>
      <c r="H81" s="254">
        <f t="shared" si="14"/>
        <v>0</v>
      </c>
      <c r="I81" s="254">
        <f t="shared" si="14"/>
        <v>0</v>
      </c>
      <c r="J81" s="254">
        <f t="shared" si="14"/>
        <v>0</v>
      </c>
    </row>
    <row r="82" spans="1:10" ht="15.75" x14ac:dyDescent="0.25">
      <c r="A82" s="336"/>
      <c r="B82" s="516"/>
      <c r="C82" s="253"/>
      <c r="D82" s="253"/>
      <c r="E82" s="253"/>
      <c r="F82" s="253"/>
      <c r="G82" s="253"/>
      <c r="H82" s="253"/>
      <c r="I82" s="253"/>
      <c r="J82" s="253"/>
    </row>
    <row r="83" spans="1:10" ht="15.75" x14ac:dyDescent="0.25">
      <c r="A83" s="336"/>
      <c r="B83" s="516" t="s">
        <v>1470</v>
      </c>
      <c r="C83" s="253"/>
      <c r="D83" s="253"/>
      <c r="E83" s="253"/>
      <c r="F83" s="253"/>
      <c r="G83" s="253"/>
      <c r="H83" s="253"/>
      <c r="I83" s="253"/>
      <c r="J83" s="253"/>
    </row>
    <row r="84" spans="1:10" ht="15" x14ac:dyDescent="0.2">
      <c r="A84" s="275">
        <v>220000</v>
      </c>
      <c r="B84" s="239" t="s">
        <v>2155</v>
      </c>
      <c r="C84" s="245"/>
      <c r="D84" s="245"/>
      <c r="E84" s="245"/>
      <c r="F84" s="245"/>
      <c r="G84" s="245"/>
      <c r="H84" s="253">
        <f>'NET POSIT-NONMAJOR ENTERPR(79)'!H83</f>
        <v>0</v>
      </c>
      <c r="I84" s="253">
        <f>SUM(C84:H84)</f>
        <v>0</v>
      </c>
      <c r="J84" s="253">
        <f>'COMB. NET POS-IN. SER.(82)'!F83</f>
        <v>0</v>
      </c>
    </row>
    <row r="85" spans="1:10" ht="15" x14ac:dyDescent="0.2">
      <c r="A85" s="275" t="s">
        <v>1536</v>
      </c>
      <c r="B85" s="239" t="s">
        <v>2150</v>
      </c>
      <c r="C85" s="245"/>
      <c r="D85" s="245"/>
      <c r="E85" s="245"/>
      <c r="F85" s="245"/>
      <c r="G85" s="245"/>
      <c r="H85" s="253">
        <f>'NET POSIT-NONMAJOR ENTERPR(79)'!H84</f>
        <v>0</v>
      </c>
      <c r="I85" s="253">
        <f>SUM(C85:H85)</f>
        <v>0</v>
      </c>
      <c r="J85" s="253">
        <f>'COMB. NET POS-IN. SER.(82)'!F84</f>
        <v>0</v>
      </c>
    </row>
    <row r="86" spans="1:10" ht="15" x14ac:dyDescent="0.2">
      <c r="A86" s="275">
        <v>225000</v>
      </c>
      <c r="B86" s="239" t="s">
        <v>2703</v>
      </c>
      <c r="C86" s="245"/>
      <c r="D86" s="245"/>
      <c r="E86" s="245"/>
      <c r="F86" s="245"/>
      <c r="G86" s="245"/>
      <c r="H86" s="253">
        <f>'NET POSIT-NONMAJOR ENTERPR(79)'!H85</f>
        <v>0</v>
      </c>
      <c r="I86" s="253">
        <f>SUM(C86:H86)</f>
        <v>0</v>
      </c>
      <c r="J86" s="253">
        <f>'COMB. NET POS-IN. SER.(82)'!F85</f>
        <v>0</v>
      </c>
    </row>
    <row r="87" spans="1:10" ht="15.75" thickBot="1" x14ac:dyDescent="0.25">
      <c r="A87" s="275" t="s">
        <v>1536</v>
      </c>
      <c r="B87" s="239" t="s">
        <v>2154</v>
      </c>
      <c r="C87" s="247"/>
      <c r="D87" s="247"/>
      <c r="E87" s="247"/>
      <c r="F87" s="247"/>
      <c r="G87" s="247"/>
      <c r="H87" s="254">
        <f>'NET POSIT-NONMAJOR ENTERPR(79)'!H86</f>
        <v>0</v>
      </c>
      <c r="I87" s="253">
        <f>SUM(C87:H87)</f>
        <v>0</v>
      </c>
      <c r="J87" s="254">
        <f>'COMB. NET POS-IN. SER.(82)'!F86</f>
        <v>0</v>
      </c>
    </row>
    <row r="88" spans="1:10" ht="16.5" thickBot="1" x14ac:dyDescent="0.3">
      <c r="A88" s="276"/>
      <c r="B88" s="242" t="s">
        <v>1473</v>
      </c>
      <c r="C88" s="256">
        <f>SUM(C84:C87)</f>
        <v>0</v>
      </c>
      <c r="D88" s="256">
        <f t="shared" ref="D88:J88" si="16">SUM(D84:D87)</f>
        <v>0</v>
      </c>
      <c r="E88" s="256">
        <f t="shared" si="16"/>
        <v>0</v>
      </c>
      <c r="F88" s="256">
        <f t="shared" si="16"/>
        <v>0</v>
      </c>
      <c r="G88" s="256">
        <f t="shared" si="16"/>
        <v>0</v>
      </c>
      <c r="H88" s="256">
        <f t="shared" si="16"/>
        <v>0</v>
      </c>
      <c r="I88" s="256">
        <f t="shared" si="16"/>
        <v>0</v>
      </c>
      <c r="J88" s="256">
        <f t="shared" si="16"/>
        <v>0</v>
      </c>
    </row>
    <row r="89" spans="1:10" ht="16.5" thickTop="1" x14ac:dyDescent="0.25">
      <c r="A89" s="276"/>
      <c r="B89" s="289"/>
      <c r="C89" s="253"/>
      <c r="D89" s="253"/>
      <c r="E89" s="253"/>
      <c r="F89" s="253"/>
      <c r="G89" s="253"/>
      <c r="H89" s="253"/>
      <c r="I89" s="253"/>
      <c r="J89" s="253"/>
    </row>
    <row r="90" spans="1:10" ht="15.75" x14ac:dyDescent="0.25">
      <c r="A90" s="276"/>
      <c r="B90" s="8" t="s">
        <v>1404</v>
      </c>
      <c r="C90" s="253"/>
      <c r="D90" s="253"/>
      <c r="E90" s="253"/>
      <c r="F90" s="253"/>
      <c r="G90" s="253"/>
      <c r="H90" s="253"/>
      <c r="I90" s="253"/>
      <c r="J90" s="253"/>
    </row>
    <row r="91" spans="1:10" ht="15" x14ac:dyDescent="0.2">
      <c r="A91" s="276"/>
      <c r="B91" s="6" t="s">
        <v>2249</v>
      </c>
      <c r="C91" s="253">
        <f>C43-C58-C59-C60-C70-C73-C74</f>
        <v>0</v>
      </c>
      <c r="D91" s="253">
        <f t="shared" ref="D91:G91" si="17">D43-D58-D59-D60-D70-D73-D74</f>
        <v>0</v>
      </c>
      <c r="E91" s="253">
        <f t="shared" si="17"/>
        <v>0</v>
      </c>
      <c r="F91" s="253">
        <f t="shared" si="17"/>
        <v>0</v>
      </c>
      <c r="G91" s="253">
        <f t="shared" si="17"/>
        <v>0</v>
      </c>
      <c r="H91" s="253">
        <f>+'NET POSIT-NONMAJOR ENTERPR(79)'!H90</f>
        <v>0</v>
      </c>
      <c r="I91" s="253">
        <f>SUM(C91:H91)</f>
        <v>0</v>
      </c>
      <c r="J91" s="253">
        <f>+'COMB. NET POS-IN. SER.(82)'!F90</f>
        <v>0</v>
      </c>
    </row>
    <row r="92" spans="1:10" ht="15" x14ac:dyDescent="0.2">
      <c r="A92" s="276"/>
      <c r="B92" s="6" t="s">
        <v>1098</v>
      </c>
      <c r="C92" s="253"/>
      <c r="D92" s="253"/>
      <c r="E92" s="253"/>
      <c r="F92" s="253"/>
      <c r="G92" s="253"/>
      <c r="H92" s="253"/>
      <c r="I92" s="253"/>
      <c r="J92" s="253"/>
    </row>
    <row r="93" spans="1:10" ht="15" x14ac:dyDescent="0.2">
      <c r="A93" s="276"/>
      <c r="B93" s="239" t="s">
        <v>2874</v>
      </c>
      <c r="C93" s="245"/>
      <c r="D93" s="245"/>
      <c r="E93" s="245"/>
      <c r="F93" s="245"/>
      <c r="G93" s="245"/>
      <c r="H93" s="253">
        <f>+'NET POSIT-NONMAJOR ENTERPR(79)'!H92</f>
        <v>0</v>
      </c>
      <c r="I93" s="253">
        <f>SUM(C93:H93)</f>
        <v>0</v>
      </c>
      <c r="J93" s="253">
        <f>+'COMB. NET POS-IN. SER.(82)'!F92</f>
        <v>0</v>
      </c>
    </row>
    <row r="94" spans="1:10" ht="15" x14ac:dyDescent="0.2">
      <c r="A94" s="276"/>
      <c r="B94" s="239"/>
      <c r="C94" s="245"/>
      <c r="D94" s="245"/>
      <c r="E94" s="245"/>
      <c r="F94" s="245"/>
      <c r="G94" s="245"/>
      <c r="H94" s="253">
        <f>+'NET POSIT-NONMAJOR ENTERPR(79)'!H93</f>
        <v>0</v>
      </c>
      <c r="I94" s="253">
        <f>SUM(C94:H94)</f>
        <v>0</v>
      </c>
      <c r="J94" s="253">
        <f>+'COMB. NET POS-IN. SER.(82)'!F93</f>
        <v>0</v>
      </c>
    </row>
    <row r="95" spans="1:10" ht="15" x14ac:dyDescent="0.2">
      <c r="A95" s="276"/>
      <c r="B95" s="239"/>
      <c r="C95" s="245"/>
      <c r="D95" s="245"/>
      <c r="E95" s="245"/>
      <c r="F95" s="245"/>
      <c r="G95" s="245"/>
      <c r="H95" s="253">
        <f>+'NET POSIT-NONMAJOR ENTERPR(79)'!H94</f>
        <v>0</v>
      </c>
      <c r="I95" s="253">
        <f>SUM(C95:H95)</f>
        <v>0</v>
      </c>
      <c r="J95" s="253"/>
    </row>
    <row r="96" spans="1:10" ht="15" x14ac:dyDescent="0.2">
      <c r="A96" s="276"/>
      <c r="B96" s="239"/>
      <c r="C96" s="245"/>
      <c r="D96" s="245"/>
      <c r="E96" s="245"/>
      <c r="F96" s="245"/>
      <c r="G96" s="245"/>
      <c r="H96" s="253">
        <f>+'NET POSIT-NONMAJOR ENTERPR(79)'!H95</f>
        <v>0</v>
      </c>
      <c r="I96" s="253">
        <f>SUM(C96:H96)</f>
        <v>0</v>
      </c>
      <c r="J96" s="253"/>
    </row>
    <row r="97" spans="1:10" ht="15.75" thickBot="1" x14ac:dyDescent="0.25">
      <c r="A97" s="276"/>
      <c r="B97" s="239" t="s">
        <v>1099</v>
      </c>
      <c r="C97" s="254">
        <f>C45+C52-C81-C88-C91-C93-C94-C95-C96</f>
        <v>0</v>
      </c>
      <c r="D97" s="254">
        <f>D45+D52-D81-D88-D91-D93-D94-D95-D96</f>
        <v>0</v>
      </c>
      <c r="E97" s="254">
        <f>E45+E52-E81-E88-E91-E93-E94-E95-E96</f>
        <v>0</v>
      </c>
      <c r="F97" s="254">
        <f>F45+F52-F81-F88-F91-F93-F94-F95-F96</f>
        <v>0</v>
      </c>
      <c r="G97" s="254">
        <f>G45+G52-G81-G88-G91-G93-G94-G95-G96</f>
        <v>0</v>
      </c>
      <c r="H97" s="254">
        <f>+'NET POSIT-NONMAJOR ENTERPR(79)'!H96</f>
        <v>0</v>
      </c>
      <c r="I97" s="253">
        <f>SUM(C97:H97)</f>
        <v>0</v>
      </c>
      <c r="J97" s="254">
        <f>+'COMB. NET POS-IN. SER.(82)'!F94</f>
        <v>0</v>
      </c>
    </row>
    <row r="98" spans="1:10" ht="16.5" thickBot="1" x14ac:dyDescent="0.3">
      <c r="A98" s="276"/>
      <c r="B98" s="290" t="s">
        <v>1398</v>
      </c>
      <c r="C98" s="256">
        <f>SUM(C90:C97)</f>
        <v>0</v>
      </c>
      <c r="D98" s="256">
        <f t="shared" ref="D98:J98" si="18">SUM(D90:D97)</f>
        <v>0</v>
      </c>
      <c r="E98" s="256">
        <f t="shared" si="18"/>
        <v>0</v>
      </c>
      <c r="F98" s="256">
        <f t="shared" si="18"/>
        <v>0</v>
      </c>
      <c r="G98" s="256">
        <f t="shared" ref="G98" si="19">SUM(G90:G97)</f>
        <v>0</v>
      </c>
      <c r="H98" s="256">
        <f t="shared" si="18"/>
        <v>0</v>
      </c>
      <c r="I98" s="279">
        <f t="shared" si="18"/>
        <v>0</v>
      </c>
      <c r="J98" s="256">
        <f t="shared" si="18"/>
        <v>0</v>
      </c>
    </row>
    <row r="99" spans="1:10" ht="15.75" thickTop="1" x14ac:dyDescent="0.2">
      <c r="A99" s="276"/>
      <c r="B99" s="406" t="s">
        <v>1203</v>
      </c>
      <c r="C99" s="407">
        <f>C98-'CHANGE NET POSITION-PROP.(19)'!C49</f>
        <v>0</v>
      </c>
      <c r="D99" s="407">
        <f>D98-'CHANGE NET POSITION-PROP.(19)'!D49</f>
        <v>0</v>
      </c>
      <c r="E99" s="407">
        <f>E98-'CHANGE NET POSITION-PROP.(19)'!E49</f>
        <v>0</v>
      </c>
      <c r="F99" s="407">
        <f>F98-'CHANGE NET POSITION-PROP.(19)'!G49</f>
        <v>0</v>
      </c>
      <c r="G99" s="407">
        <f>G98-'CHANGE NET POSITION-PROP.(19)'!H49</f>
        <v>0</v>
      </c>
      <c r="H99" s="422">
        <f>H98-'CHANGE NET POSITION-PROP.(19)'!H49</f>
        <v>0</v>
      </c>
      <c r="I99" s="6"/>
      <c r="J99" s="6"/>
    </row>
    <row r="100" spans="1:10" ht="15" x14ac:dyDescent="0.2">
      <c r="A100" s="276"/>
      <c r="B100" s="239"/>
      <c r="C100" s="239"/>
      <c r="D100" s="239" t="s">
        <v>1405</v>
      </c>
      <c r="E100" s="239"/>
      <c r="F100" s="239"/>
      <c r="G100" s="239"/>
      <c r="H100" s="6"/>
      <c r="I100" s="253"/>
      <c r="J100" s="6"/>
    </row>
    <row r="101" spans="1:10" ht="15" x14ac:dyDescent="0.2">
      <c r="A101" s="276"/>
      <c r="B101" s="239"/>
      <c r="C101" s="239"/>
      <c r="D101" s="239" t="s">
        <v>102</v>
      </c>
      <c r="E101" s="239"/>
      <c r="F101" s="239"/>
      <c r="G101" s="239"/>
      <c r="H101" s="6"/>
      <c r="I101" s="253"/>
      <c r="J101" s="6"/>
    </row>
    <row r="102" spans="1:10" ht="15.75" thickBot="1" x14ac:dyDescent="0.25">
      <c r="A102" s="276"/>
      <c r="B102" s="239"/>
      <c r="C102" s="239"/>
      <c r="D102" s="239" t="s">
        <v>103</v>
      </c>
      <c r="E102" s="239"/>
      <c r="F102" s="239"/>
      <c r="G102" s="239"/>
      <c r="H102" s="6"/>
      <c r="I102" s="254"/>
      <c r="J102" s="6"/>
    </row>
    <row r="103" spans="1:10" ht="16.5" thickBot="1" x14ac:dyDescent="0.3">
      <c r="A103" s="276"/>
      <c r="B103" s="244"/>
      <c r="C103" s="239"/>
      <c r="D103" s="244" t="s">
        <v>1406</v>
      </c>
      <c r="E103" s="239"/>
      <c r="F103" s="239"/>
      <c r="G103" s="239"/>
      <c r="H103" s="6"/>
      <c r="I103" s="256">
        <f>+I98+I102</f>
        <v>0</v>
      </c>
      <c r="J103" s="6"/>
    </row>
    <row r="104" spans="1:10" ht="16.5" thickTop="1" x14ac:dyDescent="0.25">
      <c r="A104" s="1354" t="s">
        <v>1142</v>
      </c>
      <c r="B104" s="1354"/>
      <c r="C104" s="1354"/>
      <c r="D104" s="1354"/>
      <c r="E104" s="1354"/>
      <c r="F104" s="1354"/>
      <c r="G104" s="1354"/>
      <c r="H104" s="1354"/>
      <c r="I104" s="1354"/>
      <c r="J104" s="1354"/>
    </row>
    <row r="105" spans="1:10" ht="15" x14ac:dyDescent="0.2">
      <c r="A105" s="276"/>
      <c r="B105" s="239"/>
      <c r="C105" s="239"/>
      <c r="D105" s="239"/>
      <c r="E105" s="239"/>
      <c r="F105" s="239"/>
      <c r="G105" s="239"/>
      <c r="H105" s="239"/>
      <c r="I105" s="239"/>
      <c r="J105" s="239"/>
    </row>
    <row r="106" spans="1:10" ht="15" x14ac:dyDescent="0.2">
      <c r="A106" s="276"/>
      <c r="B106" s="239"/>
      <c r="C106" s="239"/>
      <c r="D106" s="239"/>
      <c r="E106" s="239"/>
      <c r="F106" s="239"/>
      <c r="G106" s="239"/>
      <c r="H106" s="239"/>
      <c r="I106" s="239"/>
      <c r="J106" s="239"/>
    </row>
    <row r="107" spans="1:10" ht="15" x14ac:dyDescent="0.2">
      <c r="A107" s="276"/>
      <c r="B107" s="239"/>
      <c r="C107" s="239"/>
      <c r="D107" s="239"/>
      <c r="E107" s="239"/>
      <c r="F107" s="239"/>
      <c r="G107" s="239"/>
      <c r="H107" s="239"/>
      <c r="I107" s="239"/>
      <c r="J107" s="239"/>
    </row>
    <row r="108" spans="1:10" ht="15" x14ac:dyDescent="0.2">
      <c r="A108" s="276"/>
      <c r="B108" s="239"/>
      <c r="C108" s="239"/>
      <c r="D108" s="239"/>
      <c r="E108" s="239"/>
      <c r="F108" s="239"/>
      <c r="G108" s="239"/>
      <c r="H108" s="239"/>
      <c r="I108" s="239"/>
      <c r="J108" s="239"/>
    </row>
    <row r="109" spans="1:10" ht="15" x14ac:dyDescent="0.2">
      <c r="A109" s="276"/>
      <c r="B109" s="239"/>
      <c r="C109" s="239"/>
      <c r="D109" s="239"/>
      <c r="E109" s="239"/>
      <c r="F109" s="239"/>
      <c r="G109" s="239"/>
      <c r="H109" s="239"/>
      <c r="I109" s="239"/>
      <c r="J109" s="239"/>
    </row>
    <row r="110" spans="1:10" ht="15" x14ac:dyDescent="0.2">
      <c r="A110" s="276"/>
      <c r="B110" s="239"/>
      <c r="C110" s="239"/>
      <c r="D110" s="239"/>
      <c r="E110" s="239"/>
      <c r="F110" s="239"/>
      <c r="G110" s="239"/>
      <c r="H110" s="239"/>
      <c r="I110" s="239"/>
      <c r="J110" s="239"/>
    </row>
    <row r="111" spans="1:10" ht="15" x14ac:dyDescent="0.2">
      <c r="A111" s="276"/>
      <c r="B111" s="239"/>
      <c r="C111" s="239"/>
      <c r="D111" s="239"/>
      <c r="E111" s="239"/>
      <c r="F111" s="239"/>
      <c r="G111" s="239"/>
      <c r="H111" s="239"/>
      <c r="I111" s="239"/>
      <c r="J111" s="239"/>
    </row>
    <row r="112" spans="1:10" ht="15" x14ac:dyDescent="0.2">
      <c r="A112" s="276"/>
      <c r="B112" s="239"/>
      <c r="C112" s="239"/>
      <c r="D112" s="239"/>
      <c r="E112" s="239"/>
      <c r="F112" s="239"/>
      <c r="G112" s="239"/>
      <c r="H112" s="239"/>
      <c r="I112" s="239"/>
      <c r="J112" s="239"/>
    </row>
    <row r="113" spans="1:10" ht="15" x14ac:dyDescent="0.2">
      <c r="A113" s="276"/>
      <c r="B113" s="239"/>
      <c r="C113" s="239"/>
      <c r="D113" s="239"/>
      <c r="E113" s="239"/>
      <c r="F113" s="239"/>
      <c r="G113" s="239"/>
      <c r="H113" s="239"/>
      <c r="I113" s="239"/>
      <c r="J113" s="239"/>
    </row>
    <row r="114" spans="1:10" ht="15" x14ac:dyDescent="0.2">
      <c r="A114" s="276"/>
      <c r="B114" s="239"/>
      <c r="C114" s="239"/>
      <c r="D114" s="239"/>
      <c r="E114" s="239"/>
      <c r="F114" s="239"/>
      <c r="G114" s="239"/>
      <c r="H114" s="239"/>
      <c r="I114" s="239"/>
      <c r="J114" s="239"/>
    </row>
    <row r="115" spans="1:10" ht="15" x14ac:dyDescent="0.2">
      <c r="A115" s="276"/>
      <c r="B115" s="239"/>
      <c r="C115" s="239"/>
      <c r="D115" s="239"/>
      <c r="E115" s="239"/>
      <c r="F115" s="239"/>
      <c r="G115" s="239"/>
      <c r="H115" s="239"/>
      <c r="I115" s="239"/>
      <c r="J115" s="239"/>
    </row>
    <row r="116" spans="1:10" ht="15" x14ac:dyDescent="0.2">
      <c r="A116" s="276"/>
      <c r="B116" s="239"/>
      <c r="C116" s="239"/>
      <c r="D116" s="239"/>
      <c r="E116" s="239"/>
      <c r="F116" s="239"/>
      <c r="G116" s="239"/>
      <c r="H116" s="239"/>
      <c r="I116" s="239"/>
      <c r="J116" s="239"/>
    </row>
    <row r="117" spans="1:10" ht="15" x14ac:dyDescent="0.2">
      <c r="A117" s="276"/>
      <c r="B117" s="239"/>
      <c r="C117" s="239"/>
      <c r="D117" s="239"/>
      <c r="E117" s="239"/>
      <c r="F117" s="239"/>
      <c r="G117" s="239"/>
      <c r="H117" s="239"/>
      <c r="I117" s="239"/>
      <c r="J117" s="239"/>
    </row>
    <row r="118" spans="1:10" ht="15" x14ac:dyDescent="0.2">
      <c r="A118" s="276"/>
      <c r="B118" s="239"/>
      <c r="C118" s="239"/>
      <c r="D118" s="239"/>
      <c r="E118" s="239"/>
      <c r="F118" s="239"/>
      <c r="G118" s="239"/>
      <c r="H118" s="239"/>
      <c r="I118" s="239"/>
      <c r="J118" s="239"/>
    </row>
    <row r="119" spans="1:10" ht="15" x14ac:dyDescent="0.2">
      <c r="A119" s="276"/>
      <c r="B119" s="239"/>
      <c r="C119" s="239"/>
      <c r="D119" s="239"/>
      <c r="E119" s="239"/>
      <c r="F119" s="239"/>
      <c r="G119" s="239"/>
      <c r="H119" s="239"/>
      <c r="I119" s="239"/>
      <c r="J119" s="239"/>
    </row>
    <row r="120" spans="1:10" ht="15" x14ac:dyDescent="0.2">
      <c r="A120" s="276"/>
      <c r="B120" s="239"/>
      <c r="C120" s="239"/>
      <c r="D120" s="239"/>
      <c r="E120" s="239"/>
      <c r="F120" s="239"/>
      <c r="G120" s="239"/>
      <c r="H120" s="239"/>
      <c r="I120" s="239"/>
      <c r="J120" s="239"/>
    </row>
    <row r="121" spans="1:10" ht="15" x14ac:dyDescent="0.2">
      <c r="A121" s="276"/>
      <c r="B121" s="239"/>
      <c r="C121" s="239"/>
      <c r="D121" s="239"/>
      <c r="E121" s="239"/>
      <c r="F121" s="239"/>
      <c r="G121" s="239"/>
      <c r="H121" s="239"/>
      <c r="I121" s="239"/>
      <c r="J121" s="239"/>
    </row>
    <row r="122" spans="1:10" ht="15" x14ac:dyDescent="0.2">
      <c r="A122" s="276"/>
      <c r="B122" s="239"/>
      <c r="C122" s="239"/>
      <c r="D122" s="239"/>
      <c r="E122" s="239"/>
      <c r="F122" s="239"/>
      <c r="G122" s="239"/>
      <c r="H122" s="239"/>
      <c r="I122" s="239"/>
      <c r="J122" s="239"/>
    </row>
    <row r="123" spans="1:10" ht="15" x14ac:dyDescent="0.2">
      <c r="A123" s="276"/>
      <c r="B123" s="239"/>
      <c r="C123" s="239"/>
      <c r="D123" s="239"/>
      <c r="E123" s="239"/>
      <c r="F123" s="239"/>
      <c r="G123" s="239"/>
      <c r="H123" s="239"/>
      <c r="I123" s="239"/>
      <c r="J123" s="239"/>
    </row>
    <row r="124" spans="1:10" ht="15" x14ac:dyDescent="0.2">
      <c r="A124" s="276"/>
      <c r="B124" s="239"/>
      <c r="C124" s="239"/>
      <c r="D124" s="239"/>
      <c r="E124" s="239"/>
      <c r="F124" s="239"/>
      <c r="G124" s="239"/>
      <c r="H124" s="239"/>
      <c r="I124" s="239"/>
      <c r="J124" s="239"/>
    </row>
    <row r="125" spans="1:10" ht="15" x14ac:dyDescent="0.2">
      <c r="A125" s="276"/>
      <c r="B125" s="239"/>
      <c r="C125" s="239"/>
      <c r="D125" s="239"/>
      <c r="E125" s="239"/>
      <c r="F125" s="239"/>
      <c r="G125" s="239"/>
      <c r="H125" s="239"/>
      <c r="I125" s="239"/>
      <c r="J125" s="239"/>
    </row>
    <row r="126" spans="1:10" ht="15" x14ac:dyDescent="0.2">
      <c r="A126" s="276"/>
      <c r="B126" s="239"/>
      <c r="C126" s="239"/>
      <c r="D126" s="239"/>
      <c r="E126" s="239"/>
      <c r="F126" s="239"/>
      <c r="G126" s="239"/>
      <c r="H126" s="239"/>
      <c r="I126" s="239"/>
      <c r="J126" s="239"/>
    </row>
    <row r="127" spans="1:10" ht="15" x14ac:dyDescent="0.2">
      <c r="A127" s="276"/>
      <c r="B127" s="239"/>
      <c r="C127" s="239"/>
      <c r="D127" s="239"/>
      <c r="E127" s="239"/>
      <c r="F127" s="239"/>
      <c r="G127" s="239"/>
      <c r="H127" s="239"/>
      <c r="I127" s="239"/>
      <c r="J127" s="239"/>
    </row>
    <row r="128" spans="1:10" ht="15" x14ac:dyDescent="0.2">
      <c r="A128" s="276"/>
      <c r="B128" s="239"/>
      <c r="C128" s="239"/>
      <c r="D128" s="239"/>
      <c r="E128" s="239"/>
      <c r="F128" s="239"/>
      <c r="G128" s="239"/>
      <c r="H128" s="239"/>
      <c r="I128" s="239"/>
      <c r="J128" s="239"/>
    </row>
    <row r="129" spans="1:10" ht="15" x14ac:dyDescent="0.2">
      <c r="A129" s="276"/>
      <c r="B129" s="239"/>
      <c r="C129" s="239"/>
      <c r="D129" s="239"/>
      <c r="E129" s="239"/>
      <c r="F129" s="239"/>
      <c r="G129" s="239"/>
      <c r="H129" s="239"/>
      <c r="I129" s="239"/>
      <c r="J129" s="239"/>
    </row>
    <row r="130" spans="1:10" ht="15" x14ac:dyDescent="0.2">
      <c r="A130" s="276"/>
      <c r="B130" s="239"/>
      <c r="C130" s="239"/>
      <c r="D130" s="239"/>
      <c r="E130" s="239"/>
      <c r="F130" s="239"/>
      <c r="G130" s="239"/>
      <c r="H130" s="239"/>
      <c r="I130" s="239"/>
      <c r="J130" s="239"/>
    </row>
    <row r="131" spans="1:10" ht="15" x14ac:dyDescent="0.2">
      <c r="A131" s="276"/>
      <c r="B131" s="239"/>
      <c r="C131" s="239"/>
      <c r="D131" s="239"/>
      <c r="E131" s="239"/>
      <c r="F131" s="239"/>
      <c r="G131" s="239"/>
      <c r="H131" s="239"/>
      <c r="I131" s="239"/>
      <c r="J131" s="239"/>
    </row>
    <row r="132" spans="1:10" ht="15" x14ac:dyDescent="0.2">
      <c r="A132" s="276"/>
      <c r="B132" s="239"/>
      <c r="C132" s="239"/>
      <c r="D132" s="239"/>
      <c r="E132" s="239"/>
      <c r="F132" s="239"/>
      <c r="G132" s="239"/>
      <c r="H132" s="239"/>
      <c r="I132" s="239"/>
      <c r="J132" s="239"/>
    </row>
    <row r="133" spans="1:10" ht="15" x14ac:dyDescent="0.2">
      <c r="A133" s="276"/>
      <c r="B133" s="239"/>
      <c r="C133" s="239"/>
      <c r="D133" s="239"/>
      <c r="E133" s="239"/>
      <c r="F133" s="239"/>
      <c r="G133" s="239"/>
      <c r="H133" s="239"/>
      <c r="I133" s="239"/>
      <c r="J133" s="239"/>
    </row>
    <row r="134" spans="1:10" ht="15" x14ac:dyDescent="0.2">
      <c r="A134" s="276"/>
      <c r="B134" s="239"/>
      <c r="C134" s="239"/>
      <c r="D134" s="239"/>
      <c r="E134" s="239"/>
      <c r="F134" s="239"/>
      <c r="G134" s="239"/>
      <c r="H134" s="239"/>
      <c r="I134" s="239"/>
      <c r="J134" s="239"/>
    </row>
    <row r="135" spans="1:10" ht="15" x14ac:dyDescent="0.2">
      <c r="A135" s="276"/>
      <c r="B135" s="239"/>
      <c r="C135" s="239"/>
      <c r="D135" s="239"/>
      <c r="E135" s="239"/>
      <c r="F135" s="239"/>
      <c r="G135" s="239"/>
      <c r="H135" s="239"/>
      <c r="I135" s="239"/>
      <c r="J135" s="239"/>
    </row>
    <row r="136" spans="1:10" ht="15" x14ac:dyDescent="0.2">
      <c r="A136" s="276"/>
      <c r="B136" s="239"/>
      <c r="C136" s="239"/>
      <c r="D136" s="239"/>
      <c r="E136" s="239"/>
      <c r="F136" s="239"/>
      <c r="G136" s="239"/>
      <c r="H136" s="239"/>
      <c r="I136" s="239"/>
      <c r="J136" s="239"/>
    </row>
    <row r="137" spans="1:10" ht="15" x14ac:dyDescent="0.2">
      <c r="A137" s="276"/>
      <c r="B137" s="239"/>
      <c r="C137" s="239"/>
      <c r="D137" s="239"/>
      <c r="E137" s="239"/>
      <c r="F137" s="239"/>
      <c r="G137" s="239"/>
      <c r="H137" s="239"/>
      <c r="I137" s="239"/>
      <c r="J137" s="239"/>
    </row>
    <row r="138" spans="1:10" ht="15" x14ac:dyDescent="0.2">
      <c r="A138" s="276"/>
      <c r="B138" s="239"/>
      <c r="C138" s="239"/>
      <c r="D138" s="239"/>
      <c r="E138" s="239"/>
      <c r="F138" s="239"/>
      <c r="G138" s="239"/>
      <c r="H138" s="239"/>
      <c r="I138" s="239"/>
      <c r="J138" s="239"/>
    </row>
    <row r="139" spans="1:10" ht="15" x14ac:dyDescent="0.2">
      <c r="A139" s="276"/>
      <c r="B139" s="239"/>
      <c r="C139" s="239"/>
      <c r="D139" s="239"/>
      <c r="E139" s="239"/>
      <c r="F139" s="239"/>
      <c r="G139" s="239"/>
      <c r="H139" s="239"/>
      <c r="I139" s="239"/>
      <c r="J139" s="239"/>
    </row>
    <row r="140" spans="1:10" ht="15" x14ac:dyDescent="0.2">
      <c r="A140" s="276"/>
      <c r="B140" s="239"/>
      <c r="C140" s="239"/>
      <c r="D140" s="239"/>
      <c r="E140" s="239"/>
      <c r="F140" s="239"/>
      <c r="G140" s="239"/>
      <c r="H140" s="239"/>
      <c r="I140" s="239"/>
      <c r="J140" s="239"/>
    </row>
    <row r="141" spans="1:10" ht="15" x14ac:dyDescent="0.2">
      <c r="A141" s="276"/>
      <c r="B141" s="239"/>
      <c r="C141" s="239"/>
      <c r="D141" s="239"/>
      <c r="E141" s="239"/>
      <c r="F141" s="239"/>
      <c r="G141" s="239"/>
      <c r="H141" s="239"/>
      <c r="I141" s="239"/>
      <c r="J141" s="239"/>
    </row>
    <row r="142" spans="1:10" ht="15" x14ac:dyDescent="0.2">
      <c r="A142" s="276"/>
      <c r="B142" s="239"/>
      <c r="C142" s="239"/>
      <c r="D142" s="239"/>
      <c r="E142" s="239"/>
      <c r="F142" s="239"/>
      <c r="G142" s="239"/>
      <c r="H142" s="239"/>
      <c r="I142" s="239"/>
      <c r="J142" s="239"/>
    </row>
    <row r="143" spans="1:10" ht="15" x14ac:dyDescent="0.2">
      <c r="A143" s="276"/>
      <c r="B143" s="239"/>
      <c r="C143" s="239"/>
      <c r="D143" s="239"/>
      <c r="E143" s="239"/>
      <c r="F143" s="239"/>
      <c r="G143" s="239"/>
      <c r="H143" s="239"/>
      <c r="I143" s="239"/>
      <c r="J143" s="239"/>
    </row>
    <row r="144" spans="1:10" ht="15" x14ac:dyDescent="0.2">
      <c r="A144" s="276"/>
      <c r="B144" s="239"/>
      <c r="C144" s="239"/>
      <c r="D144" s="239"/>
      <c r="E144" s="239"/>
      <c r="F144" s="239"/>
      <c r="G144" s="239"/>
      <c r="H144" s="239"/>
      <c r="I144" s="239"/>
      <c r="J144" s="239"/>
    </row>
    <row r="145" spans="1:10" ht="15" x14ac:dyDescent="0.2">
      <c r="A145" s="276"/>
      <c r="B145" s="239"/>
      <c r="C145" s="239"/>
      <c r="D145" s="239"/>
      <c r="E145" s="239"/>
      <c r="F145" s="239"/>
      <c r="G145" s="239"/>
      <c r="H145" s="239"/>
      <c r="I145" s="239"/>
      <c r="J145" s="239"/>
    </row>
    <row r="146" spans="1:10" ht="15" x14ac:dyDescent="0.2">
      <c r="A146" s="276"/>
      <c r="B146" s="239"/>
      <c r="C146" s="239"/>
      <c r="D146" s="239"/>
      <c r="E146" s="239"/>
      <c r="F146" s="239"/>
      <c r="G146" s="239"/>
      <c r="H146" s="239"/>
      <c r="I146" s="239"/>
      <c r="J146" s="239"/>
    </row>
    <row r="147" spans="1:10" ht="15" x14ac:dyDescent="0.2">
      <c r="A147" s="276"/>
      <c r="B147" s="239"/>
      <c r="C147" s="239"/>
      <c r="D147" s="239"/>
      <c r="E147" s="239"/>
      <c r="F147" s="239"/>
      <c r="G147" s="239"/>
      <c r="H147" s="239"/>
      <c r="I147" s="239"/>
      <c r="J147" s="239"/>
    </row>
    <row r="148" spans="1:10" ht="15" x14ac:dyDescent="0.2">
      <c r="A148" s="276"/>
      <c r="B148" s="239"/>
      <c r="C148" s="239"/>
      <c r="D148" s="239"/>
      <c r="E148" s="239"/>
      <c r="F148" s="239"/>
      <c r="G148" s="239"/>
      <c r="H148" s="239"/>
      <c r="I148" s="239"/>
      <c r="J148" s="239"/>
    </row>
    <row r="149" spans="1:10" ht="15" x14ac:dyDescent="0.2">
      <c r="A149" s="276"/>
      <c r="B149" s="239"/>
      <c r="C149" s="239"/>
      <c r="D149" s="239"/>
      <c r="E149" s="239"/>
      <c r="F149" s="239"/>
      <c r="G149" s="239"/>
      <c r="H149" s="239"/>
      <c r="I149" s="239"/>
      <c r="J149" s="239"/>
    </row>
    <row r="150" spans="1:10" ht="15" x14ac:dyDescent="0.2">
      <c r="A150" s="276"/>
      <c r="B150" s="239"/>
      <c r="C150" s="239"/>
      <c r="D150" s="239"/>
      <c r="E150" s="239"/>
      <c r="F150" s="239"/>
      <c r="G150" s="239"/>
      <c r="H150" s="239"/>
      <c r="I150" s="239"/>
      <c r="J150" s="239"/>
    </row>
    <row r="151" spans="1:10" ht="15" x14ac:dyDescent="0.2">
      <c r="A151" s="276"/>
      <c r="B151" s="239"/>
      <c r="C151" s="239"/>
      <c r="D151" s="239"/>
      <c r="E151" s="239"/>
      <c r="F151" s="239"/>
      <c r="G151" s="239"/>
      <c r="H151" s="239"/>
      <c r="I151" s="239"/>
      <c r="J151" s="239"/>
    </row>
    <row r="152" spans="1:10" ht="15" x14ac:dyDescent="0.2">
      <c r="A152" s="276"/>
      <c r="B152" s="239"/>
      <c r="C152" s="239"/>
      <c r="D152" s="239"/>
      <c r="E152" s="239"/>
      <c r="F152" s="239"/>
      <c r="G152" s="239"/>
      <c r="H152" s="239"/>
      <c r="I152" s="239"/>
      <c r="J152" s="239"/>
    </row>
    <row r="153" spans="1:10" ht="15" x14ac:dyDescent="0.2">
      <c r="A153" s="276"/>
      <c r="B153" s="239"/>
      <c r="C153" s="239"/>
      <c r="D153" s="239"/>
      <c r="E153" s="239"/>
      <c r="F153" s="239"/>
      <c r="G153" s="239"/>
      <c r="H153" s="239"/>
      <c r="I153" s="239"/>
      <c r="J153" s="239"/>
    </row>
    <row r="154" spans="1:10" ht="15" x14ac:dyDescent="0.2">
      <c r="A154" s="276"/>
      <c r="B154" s="239"/>
      <c r="C154" s="239"/>
      <c r="D154" s="239"/>
      <c r="E154" s="239"/>
      <c r="F154" s="239"/>
      <c r="G154" s="239"/>
      <c r="H154" s="239"/>
      <c r="I154" s="239"/>
      <c r="J154" s="239"/>
    </row>
    <row r="155" spans="1:10" ht="15" x14ac:dyDescent="0.2">
      <c r="A155" s="239"/>
      <c r="B155" s="239"/>
      <c r="C155" s="239"/>
      <c r="D155" s="239"/>
      <c r="E155" s="239"/>
      <c r="F155" s="239"/>
      <c r="G155" s="239"/>
      <c r="H155" s="239"/>
      <c r="I155" s="239"/>
      <c r="J155" s="239"/>
    </row>
    <row r="156" spans="1:10" ht="15" x14ac:dyDescent="0.2">
      <c r="A156" s="239"/>
      <c r="B156" s="239"/>
      <c r="C156" s="239"/>
      <c r="D156" s="239"/>
      <c r="E156" s="239"/>
      <c r="F156" s="239"/>
      <c r="G156" s="239"/>
      <c r="H156" s="239"/>
      <c r="I156" s="239"/>
      <c r="J156" s="239"/>
    </row>
    <row r="157" spans="1:10" ht="15" x14ac:dyDescent="0.2">
      <c r="A157" s="239"/>
      <c r="B157" s="239"/>
      <c r="C157" s="239"/>
      <c r="D157" s="239"/>
      <c r="E157" s="239"/>
      <c r="F157" s="239"/>
      <c r="G157" s="239"/>
      <c r="H157" s="239"/>
      <c r="I157" s="239"/>
      <c r="J157" s="239"/>
    </row>
    <row r="158" spans="1:10" ht="15" x14ac:dyDescent="0.2">
      <c r="A158" s="239"/>
      <c r="B158" s="239"/>
      <c r="C158" s="239"/>
      <c r="D158" s="239"/>
      <c r="E158" s="239"/>
      <c r="F158" s="239"/>
      <c r="G158" s="239"/>
      <c r="H158" s="239"/>
      <c r="I158" s="239"/>
      <c r="J158" s="239"/>
    </row>
    <row r="159" spans="1:10" ht="15" x14ac:dyDescent="0.2">
      <c r="A159" s="239"/>
      <c r="B159" s="239"/>
      <c r="C159" s="239"/>
      <c r="D159" s="239"/>
      <c r="E159" s="239"/>
      <c r="F159" s="239"/>
      <c r="G159" s="239"/>
      <c r="H159" s="239"/>
      <c r="I159" s="239"/>
      <c r="J159" s="239"/>
    </row>
    <row r="160" spans="1:10" ht="15" x14ac:dyDescent="0.2">
      <c r="A160" s="239"/>
      <c r="B160" s="239"/>
      <c r="C160" s="239"/>
      <c r="D160" s="239"/>
      <c r="E160" s="239"/>
      <c r="F160" s="239"/>
      <c r="G160" s="239"/>
      <c r="H160" s="239"/>
      <c r="I160" s="239"/>
      <c r="J160" s="239"/>
    </row>
    <row r="161" spans="1:10" ht="15" x14ac:dyDescent="0.2">
      <c r="A161" s="239"/>
      <c r="B161" s="239"/>
      <c r="C161" s="239"/>
      <c r="D161" s="239"/>
      <c r="E161" s="239"/>
      <c r="F161" s="239"/>
      <c r="G161" s="239"/>
      <c r="H161" s="239"/>
      <c r="I161" s="239"/>
      <c r="J161" s="239"/>
    </row>
    <row r="162" spans="1:10" ht="15" x14ac:dyDescent="0.2">
      <c r="A162" s="239"/>
      <c r="B162" s="239"/>
      <c r="C162" s="239"/>
      <c r="D162" s="239"/>
      <c r="E162" s="239"/>
      <c r="F162" s="239"/>
      <c r="G162" s="239"/>
      <c r="H162" s="239"/>
      <c r="I162" s="239"/>
      <c r="J162" s="239"/>
    </row>
    <row r="163" spans="1:10" ht="15" x14ac:dyDescent="0.2">
      <c r="A163" s="239"/>
      <c r="B163" s="239"/>
      <c r="C163" s="239"/>
      <c r="D163" s="239"/>
      <c r="E163" s="239"/>
      <c r="F163" s="239"/>
      <c r="G163" s="239"/>
      <c r="H163" s="239"/>
      <c r="I163" s="239"/>
      <c r="J163" s="239"/>
    </row>
    <row r="164" spans="1:10" ht="15" x14ac:dyDescent="0.2">
      <c r="A164" s="239"/>
      <c r="B164" s="239"/>
      <c r="C164" s="239"/>
      <c r="D164" s="239"/>
      <c r="E164" s="239"/>
      <c r="F164" s="239"/>
      <c r="G164" s="239"/>
      <c r="H164" s="239"/>
      <c r="I164" s="239"/>
      <c r="J164" s="239"/>
    </row>
    <row r="165" spans="1:10" ht="15" x14ac:dyDescent="0.2">
      <c r="A165" s="239"/>
      <c r="B165" s="239"/>
      <c r="C165" s="239"/>
      <c r="D165" s="239"/>
      <c r="E165" s="239"/>
      <c r="F165" s="239"/>
      <c r="G165" s="239"/>
      <c r="H165" s="239"/>
      <c r="I165" s="239"/>
      <c r="J165" s="239"/>
    </row>
    <row r="166" spans="1:10" ht="15" x14ac:dyDescent="0.2">
      <c r="A166" s="239"/>
      <c r="B166" s="239"/>
      <c r="C166" s="239"/>
      <c r="D166" s="239"/>
      <c r="E166" s="239"/>
      <c r="F166" s="239"/>
      <c r="G166" s="239"/>
      <c r="H166" s="239"/>
      <c r="I166" s="239"/>
      <c r="J166" s="239"/>
    </row>
    <row r="167" spans="1:10" ht="15" x14ac:dyDescent="0.2">
      <c r="A167" s="239"/>
      <c r="B167" s="239"/>
      <c r="C167" s="239"/>
      <c r="D167" s="239"/>
      <c r="E167" s="239"/>
      <c r="F167" s="239"/>
      <c r="G167" s="239"/>
      <c r="H167" s="239"/>
      <c r="I167" s="239"/>
      <c r="J167" s="239"/>
    </row>
    <row r="168" spans="1:10" ht="15" x14ac:dyDescent="0.2">
      <c r="A168" s="239"/>
      <c r="B168" s="239"/>
      <c r="C168" s="239"/>
      <c r="D168" s="239"/>
      <c r="E168" s="239"/>
      <c r="F168" s="239"/>
      <c r="G168" s="239"/>
      <c r="H168" s="239"/>
      <c r="I168" s="239"/>
      <c r="J168" s="239"/>
    </row>
    <row r="169" spans="1:10" ht="15" x14ac:dyDescent="0.2">
      <c r="A169" s="239"/>
      <c r="B169" s="239"/>
      <c r="C169" s="239"/>
      <c r="D169" s="239"/>
      <c r="E169" s="239"/>
      <c r="F169" s="239"/>
      <c r="G169" s="239"/>
      <c r="H169" s="239"/>
      <c r="I169" s="239"/>
      <c r="J169" s="239"/>
    </row>
    <row r="170" spans="1:10" ht="15" x14ac:dyDescent="0.2">
      <c r="A170" s="239"/>
      <c r="B170" s="239"/>
      <c r="C170" s="239"/>
      <c r="D170" s="239"/>
      <c r="E170" s="239"/>
      <c r="F170" s="239"/>
      <c r="G170" s="239"/>
      <c r="H170" s="239"/>
      <c r="I170" s="239"/>
      <c r="J170" s="239"/>
    </row>
    <row r="171" spans="1:10" ht="15" x14ac:dyDescent="0.2">
      <c r="A171" s="239"/>
      <c r="B171" s="239"/>
      <c r="C171" s="239"/>
      <c r="D171" s="239"/>
      <c r="E171" s="239"/>
      <c r="F171" s="239"/>
      <c r="G171" s="239"/>
      <c r="H171" s="239"/>
      <c r="I171" s="239"/>
      <c r="J171" s="239"/>
    </row>
    <row r="172" spans="1:10" ht="15" x14ac:dyDescent="0.2">
      <c r="A172" s="239"/>
      <c r="B172" s="239"/>
      <c r="C172" s="239"/>
      <c r="D172" s="239"/>
      <c r="E172" s="239"/>
      <c r="F172" s="239"/>
      <c r="G172" s="239"/>
      <c r="H172" s="239"/>
      <c r="I172" s="239"/>
      <c r="J172" s="239"/>
    </row>
    <row r="173" spans="1:10" ht="15" x14ac:dyDescent="0.2">
      <c r="A173" s="239"/>
      <c r="B173" s="239"/>
      <c r="C173" s="239"/>
      <c r="D173" s="239"/>
      <c r="E173" s="239"/>
      <c r="F173" s="239"/>
      <c r="G173" s="239"/>
      <c r="H173" s="239"/>
      <c r="I173" s="239"/>
      <c r="J173" s="239"/>
    </row>
    <row r="174" spans="1:10" ht="15" x14ac:dyDescent="0.2">
      <c r="A174" s="239"/>
      <c r="B174" s="239"/>
      <c r="C174" s="239"/>
      <c r="D174" s="239"/>
      <c r="E174" s="239"/>
      <c r="F174" s="239"/>
      <c r="G174" s="239"/>
      <c r="H174" s="239"/>
      <c r="I174" s="239"/>
      <c r="J174" s="239"/>
    </row>
    <row r="175" spans="1:10" ht="15" x14ac:dyDescent="0.2">
      <c r="A175" s="239"/>
      <c r="B175" s="239"/>
      <c r="C175" s="239"/>
      <c r="D175" s="239"/>
      <c r="E175" s="239"/>
      <c r="F175" s="239"/>
      <c r="G175" s="239"/>
      <c r="H175" s="239"/>
      <c r="I175" s="239"/>
      <c r="J175" s="239"/>
    </row>
    <row r="176" spans="1:10" ht="15" x14ac:dyDescent="0.2">
      <c r="A176" s="239"/>
      <c r="B176" s="239"/>
      <c r="C176" s="239"/>
      <c r="D176" s="239"/>
      <c r="E176" s="239"/>
      <c r="F176" s="239"/>
      <c r="G176" s="239"/>
      <c r="H176" s="239"/>
      <c r="I176" s="239"/>
      <c r="J176" s="239"/>
    </row>
    <row r="177" spans="1:10" ht="15" x14ac:dyDescent="0.2">
      <c r="A177" s="239"/>
      <c r="B177" s="239"/>
      <c r="C177" s="239"/>
      <c r="D177" s="239"/>
      <c r="E177" s="239"/>
      <c r="F177" s="239"/>
      <c r="G177" s="239"/>
      <c r="H177" s="239"/>
      <c r="I177" s="239"/>
      <c r="J177" s="239"/>
    </row>
    <row r="178" spans="1:10" ht="15" x14ac:dyDescent="0.2">
      <c r="A178" s="239"/>
      <c r="B178" s="239"/>
      <c r="C178" s="239"/>
      <c r="D178" s="239"/>
      <c r="E178" s="239"/>
      <c r="F178" s="239"/>
      <c r="G178" s="239"/>
      <c r="H178" s="239"/>
      <c r="I178" s="239"/>
      <c r="J178" s="239"/>
    </row>
    <row r="179" spans="1:10" ht="15" x14ac:dyDescent="0.2">
      <c r="A179" s="239"/>
      <c r="B179" s="239"/>
      <c r="C179" s="239"/>
      <c r="D179" s="239"/>
      <c r="E179" s="239"/>
      <c r="F179" s="239"/>
      <c r="G179" s="239"/>
      <c r="H179" s="239"/>
      <c r="I179" s="239"/>
      <c r="J179" s="239"/>
    </row>
    <row r="180" spans="1:10" ht="15" x14ac:dyDescent="0.2">
      <c r="A180" s="239"/>
      <c r="B180" s="239"/>
      <c r="C180" s="239"/>
      <c r="D180" s="239"/>
      <c r="E180" s="239"/>
      <c r="F180" s="239"/>
      <c r="G180" s="239"/>
      <c r="H180" s="239"/>
      <c r="I180" s="239"/>
      <c r="J180" s="239"/>
    </row>
    <row r="181" spans="1:10" ht="15" x14ac:dyDescent="0.2">
      <c r="A181" s="239"/>
      <c r="B181" s="239"/>
      <c r="C181" s="239"/>
      <c r="D181" s="239"/>
      <c r="E181" s="239"/>
      <c r="F181" s="239"/>
      <c r="G181" s="239"/>
      <c r="H181" s="239"/>
      <c r="I181" s="239"/>
      <c r="J181" s="239"/>
    </row>
    <row r="182" spans="1:10" ht="15" x14ac:dyDescent="0.2">
      <c r="A182" s="239"/>
      <c r="B182" s="239"/>
      <c r="C182" s="239"/>
      <c r="D182" s="239"/>
      <c r="E182" s="239"/>
      <c r="F182" s="239"/>
      <c r="G182" s="239"/>
      <c r="H182" s="239"/>
      <c r="I182" s="239"/>
      <c r="J182" s="239"/>
    </row>
    <row r="183" spans="1:10" ht="15" x14ac:dyDescent="0.2">
      <c r="A183" s="239"/>
      <c r="B183" s="239"/>
      <c r="C183" s="239"/>
      <c r="D183" s="239"/>
      <c r="E183" s="239"/>
      <c r="F183" s="239"/>
      <c r="G183" s="239"/>
      <c r="H183" s="239"/>
      <c r="I183" s="239"/>
      <c r="J183" s="239"/>
    </row>
    <row r="184" spans="1:10" ht="15" x14ac:dyDescent="0.2">
      <c r="A184" s="239"/>
      <c r="B184" s="239"/>
      <c r="C184" s="239"/>
      <c r="D184" s="239"/>
      <c r="E184" s="239"/>
      <c r="F184" s="239"/>
      <c r="G184" s="239"/>
      <c r="H184" s="239"/>
      <c r="I184" s="239"/>
      <c r="J184" s="239"/>
    </row>
    <row r="185" spans="1:10" ht="15" x14ac:dyDescent="0.2">
      <c r="A185" s="239"/>
      <c r="B185" s="239"/>
      <c r="C185" s="239"/>
      <c r="D185" s="239"/>
      <c r="E185" s="239"/>
      <c r="F185" s="239"/>
      <c r="G185" s="239"/>
      <c r="H185" s="239"/>
      <c r="I185" s="239"/>
      <c r="J185" s="239"/>
    </row>
    <row r="186" spans="1:10" ht="15" x14ac:dyDescent="0.2">
      <c r="A186" s="239"/>
      <c r="B186" s="239"/>
      <c r="C186" s="239"/>
      <c r="D186" s="239"/>
      <c r="E186" s="239"/>
      <c r="F186" s="239"/>
      <c r="G186" s="239"/>
      <c r="H186" s="239"/>
      <c r="I186" s="239"/>
      <c r="J186" s="239"/>
    </row>
    <row r="187" spans="1:10" ht="15" x14ac:dyDescent="0.2">
      <c r="A187" s="239"/>
      <c r="B187" s="239"/>
      <c r="C187" s="239"/>
      <c r="D187" s="239"/>
      <c r="E187" s="239"/>
      <c r="F187" s="239"/>
      <c r="G187" s="239"/>
      <c r="H187" s="239"/>
      <c r="I187" s="239"/>
      <c r="J187" s="239"/>
    </row>
    <row r="188" spans="1:10" ht="15" x14ac:dyDescent="0.2">
      <c r="A188" s="239"/>
      <c r="B188" s="239"/>
      <c r="C188" s="239"/>
      <c r="D188" s="239"/>
      <c r="E188" s="239"/>
      <c r="F188" s="239"/>
      <c r="G188" s="239"/>
      <c r="H188" s="239"/>
      <c r="I188" s="239"/>
      <c r="J188" s="239"/>
    </row>
    <row r="189" spans="1:10" ht="15" x14ac:dyDescent="0.2">
      <c r="A189" s="239"/>
      <c r="B189" s="239"/>
      <c r="C189" s="239"/>
      <c r="D189" s="239"/>
      <c r="E189" s="239"/>
      <c r="F189" s="239"/>
      <c r="G189" s="239"/>
      <c r="H189" s="239"/>
      <c r="I189" s="239"/>
      <c r="J189" s="239"/>
    </row>
  </sheetData>
  <sheetProtection algorithmName="SHA-512" hashValue="AW8aGgVeFXrEvX7rqj026+ysYv4dW5R+sfQ89EEZ7T9zSsYExdcBwSvyZrWIC0zE74DbuUkDR9JIH3S4ZYQJ2A==" saltValue="UmZNCybMho/T5scN11ssk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9"/>
  <sheetViews>
    <sheetView topLeftCell="A17" zoomScaleNormal="100" workbookViewId="0">
      <selection activeCell="Q20" sqref="Q20"/>
    </sheetView>
  </sheetViews>
  <sheetFormatPr defaultRowHeight="12.75" x14ac:dyDescent="0.2"/>
  <cols>
    <col min="1" max="1" width="2.7109375" style="605" customWidth="1"/>
    <col min="2" max="11" width="9.140625" style="605"/>
    <col min="12" max="12" width="9.85546875" style="605" customWidth="1"/>
    <col min="13" max="13" width="9.140625" style="605"/>
    <col min="14" max="14" width="15" style="605" customWidth="1"/>
    <col min="15" max="16384" width="9.140625" style="605"/>
  </cols>
  <sheetData>
    <row r="1" spans="1:14" ht="20.25" x14ac:dyDescent="0.3">
      <c r="B1" s="1220" t="s">
        <v>1033</v>
      </c>
      <c r="C1" s="1220"/>
      <c r="D1" s="1220"/>
      <c r="E1" s="1220"/>
      <c r="F1" s="1220"/>
      <c r="G1" s="1220"/>
      <c r="H1" s="1220"/>
      <c r="I1" s="1220"/>
      <c r="J1" s="1220"/>
      <c r="K1" s="1220"/>
      <c r="L1" s="1220"/>
      <c r="M1" s="1220"/>
      <c r="N1" s="1220"/>
    </row>
    <row r="2" spans="1:14" ht="15.75" x14ac:dyDescent="0.25">
      <c r="A2" s="1221" t="s">
        <v>2528</v>
      </c>
      <c r="B2" s="1221"/>
      <c r="C2" s="1221"/>
      <c r="D2" s="1221"/>
      <c r="E2" s="1221"/>
      <c r="F2" s="1221"/>
      <c r="G2" s="1221"/>
      <c r="H2" s="1221"/>
      <c r="I2" s="1221"/>
      <c r="J2" s="1221"/>
      <c r="K2" s="1221"/>
      <c r="L2" s="1221"/>
      <c r="M2" s="1221"/>
      <c r="N2" s="1221"/>
    </row>
    <row r="3" spans="1:14" ht="15.75" customHeight="1" x14ac:dyDescent="0.3">
      <c r="A3" s="1039"/>
      <c r="B3" s="604" t="s">
        <v>2667</v>
      </c>
      <c r="G3" s="604"/>
    </row>
    <row r="4" spans="1:14" ht="12" customHeight="1" x14ac:dyDescent="0.3">
      <c r="A4" s="1039"/>
      <c r="B4" s="658"/>
      <c r="G4" s="604"/>
    </row>
    <row r="5" spans="1:14" x14ac:dyDescent="0.2">
      <c r="A5" s="604"/>
      <c r="B5" s="1040" t="s">
        <v>2529</v>
      </c>
      <c r="G5" s="604"/>
      <c r="I5" s="1041" t="s">
        <v>2991</v>
      </c>
    </row>
    <row r="6" spans="1:14" ht="15.75" customHeight="1" x14ac:dyDescent="0.3">
      <c r="A6" s="1039"/>
      <c r="B6" s="604" t="s">
        <v>2530</v>
      </c>
      <c r="G6" s="604"/>
    </row>
    <row r="7" spans="1:14" ht="16.5" customHeight="1" x14ac:dyDescent="0.3">
      <c r="A7" s="1039"/>
      <c r="B7" s="604" t="s">
        <v>3011</v>
      </c>
      <c r="G7" s="604"/>
    </row>
    <row r="8" spans="1:14" ht="80.25" customHeight="1" x14ac:dyDescent="0.3">
      <c r="A8" s="1039"/>
      <c r="B8" s="1222" t="s">
        <v>3012</v>
      </c>
      <c r="C8" s="1223"/>
      <c r="D8" s="1223"/>
      <c r="E8" s="1223"/>
      <c r="F8" s="1223"/>
      <c r="G8" s="1223"/>
      <c r="H8" s="1223"/>
      <c r="I8" s="1223"/>
      <c r="J8" s="1223"/>
      <c r="K8" s="1223"/>
      <c r="L8" s="1223"/>
      <c r="M8" s="1223"/>
      <c r="N8" s="1223"/>
    </row>
    <row r="9" spans="1:14" ht="12" customHeight="1" x14ac:dyDescent="0.3">
      <c r="A9" s="1039"/>
      <c r="B9" s="1034"/>
      <c r="C9" s="1034"/>
      <c r="D9" s="1034"/>
      <c r="E9" s="1034"/>
      <c r="F9" s="1034"/>
      <c r="G9" s="1034"/>
      <c r="H9" s="1034"/>
      <c r="I9" s="1034"/>
      <c r="J9" s="1034"/>
      <c r="K9" s="1034"/>
      <c r="L9" s="1034"/>
      <c r="M9" s="1034"/>
      <c r="N9" s="1034"/>
    </row>
    <row r="10" spans="1:14" ht="16.5" customHeight="1" x14ac:dyDescent="0.3">
      <c r="A10" s="1039"/>
      <c r="B10" s="605" t="s">
        <v>2992</v>
      </c>
      <c r="J10" s="1042"/>
      <c r="K10" s="1224" t="s">
        <v>2218</v>
      </c>
      <c r="L10" s="1224"/>
    </row>
    <row r="11" spans="1:14" ht="15" customHeight="1" x14ac:dyDescent="0.3">
      <c r="A11" s="1039"/>
      <c r="B11" s="605" t="s">
        <v>2993</v>
      </c>
      <c r="G11" s="604"/>
      <c r="I11" s="1042"/>
      <c r="K11" s="1043"/>
    </row>
    <row r="12" spans="1:14" ht="12" customHeight="1" x14ac:dyDescent="0.3">
      <c r="A12" s="1039"/>
      <c r="B12" s="604"/>
      <c r="I12" s="1044"/>
    </row>
    <row r="13" spans="1:14" ht="12" customHeight="1" x14ac:dyDescent="0.3">
      <c r="A13" s="1039"/>
      <c r="B13" s="604"/>
      <c r="I13" s="1044"/>
    </row>
    <row r="14" spans="1:14" ht="15.75" x14ac:dyDescent="0.25">
      <c r="A14" s="1221" t="s">
        <v>1034</v>
      </c>
      <c r="B14" s="1221"/>
      <c r="C14" s="1221"/>
      <c r="D14" s="1221"/>
      <c r="E14" s="1221"/>
      <c r="F14" s="1221"/>
      <c r="G14" s="1221"/>
      <c r="H14" s="1221"/>
      <c r="I14" s="1221"/>
      <c r="J14" s="1221"/>
      <c r="K14" s="1221"/>
      <c r="L14" s="1221"/>
      <c r="M14" s="1221"/>
      <c r="N14" s="1221"/>
    </row>
    <row r="15" spans="1:14" ht="15.75" x14ac:dyDescent="0.25">
      <c r="A15" s="1045"/>
      <c r="B15" s="604" t="s">
        <v>2531</v>
      </c>
    </row>
    <row r="16" spans="1:14" ht="12" customHeight="1" x14ac:dyDescent="0.25">
      <c r="A16" s="1045"/>
      <c r="B16" s="658"/>
    </row>
    <row r="17" spans="1:14" ht="20.25" customHeight="1" x14ac:dyDescent="0.35">
      <c r="A17" s="1045"/>
      <c r="B17" s="658" t="s">
        <v>2532</v>
      </c>
      <c r="C17" s="1046"/>
      <c r="D17" s="1046"/>
      <c r="E17" s="1046"/>
      <c r="F17" s="1046"/>
      <c r="G17" s="1046"/>
    </row>
    <row r="18" spans="1:14" ht="28.5" customHeight="1" x14ac:dyDescent="0.25">
      <c r="A18" s="1045"/>
      <c r="B18" s="1219" t="s">
        <v>2533</v>
      </c>
      <c r="C18" s="1219"/>
      <c r="D18" s="1219"/>
      <c r="E18" s="1219"/>
      <c r="F18" s="1219"/>
      <c r="G18" s="1219"/>
      <c r="H18" s="1219"/>
      <c r="I18" s="1219"/>
      <c r="J18" s="1219"/>
      <c r="K18" s="1219"/>
      <c r="L18" s="1219"/>
      <c r="M18" s="1219"/>
      <c r="N18" s="1219"/>
    </row>
    <row r="19" spans="1:14" ht="12.75" customHeight="1" x14ac:dyDescent="0.35">
      <c r="A19" s="1045"/>
      <c r="B19" s="1047"/>
      <c r="C19" s="1046"/>
      <c r="D19" s="1046"/>
      <c r="E19" s="1046"/>
      <c r="F19" s="1046"/>
      <c r="G19" s="1046"/>
    </row>
    <row r="20" spans="1:14" ht="30" customHeight="1" x14ac:dyDescent="0.25">
      <c r="A20" s="1045"/>
      <c r="B20" s="1219" t="s">
        <v>2534</v>
      </c>
      <c r="C20" s="1219"/>
      <c r="D20" s="1219"/>
      <c r="E20" s="1219"/>
      <c r="F20" s="1219"/>
      <c r="G20" s="1219"/>
      <c r="H20" s="1219"/>
      <c r="I20" s="1219"/>
      <c r="J20" s="1219"/>
      <c r="K20" s="1219"/>
      <c r="L20" s="1219"/>
      <c r="M20" s="1219"/>
      <c r="N20" s="1219"/>
    </row>
    <row r="21" spans="1:14" ht="12" customHeight="1" x14ac:dyDescent="0.25">
      <c r="A21" s="1045"/>
      <c r="B21" s="1048"/>
      <c r="C21" s="1049"/>
      <c r="D21" s="1049"/>
      <c r="E21" s="1049"/>
      <c r="F21" s="1049"/>
      <c r="G21" s="1049"/>
      <c r="H21" s="1049"/>
      <c r="I21" s="1049"/>
      <c r="J21" s="1049"/>
      <c r="K21" s="1049"/>
      <c r="L21" s="1049"/>
      <c r="M21" s="1036"/>
    </row>
    <row r="22" spans="1:14" ht="15.75" x14ac:dyDescent="0.25">
      <c r="A22" s="1045"/>
      <c r="B22" s="1050"/>
      <c r="C22" s="1051" t="s">
        <v>1560</v>
      </c>
      <c r="D22" s="1052"/>
      <c r="E22" s="1052"/>
      <c r="F22" s="1052"/>
      <c r="G22" s="1052"/>
      <c r="H22" s="1052"/>
      <c r="I22" s="1052"/>
      <c r="J22" s="1052"/>
      <c r="K22" s="1052"/>
      <c r="L22" s="1052"/>
      <c r="M22" s="1052"/>
      <c r="N22" s="1053"/>
    </row>
    <row r="23" spans="1:14" ht="15.75" x14ac:dyDescent="0.25">
      <c r="A23" s="1045"/>
      <c r="B23" s="1054" t="s">
        <v>1557</v>
      </c>
      <c r="C23" s="1054"/>
      <c r="D23" s="1055"/>
      <c r="E23" s="1055"/>
      <c r="F23" s="1055"/>
      <c r="G23" s="1055"/>
      <c r="H23" s="1055"/>
      <c r="I23" s="1055"/>
      <c r="J23" s="1055"/>
      <c r="K23" s="1055"/>
      <c r="L23" s="1055"/>
      <c r="M23" s="1055"/>
      <c r="N23" s="1055"/>
    </row>
    <row r="24" spans="1:14" ht="12" customHeight="1" x14ac:dyDescent="0.25">
      <c r="A24" s="1045"/>
      <c r="B24" s="1035"/>
    </row>
    <row r="25" spans="1:14" ht="27" customHeight="1" x14ac:dyDescent="0.25">
      <c r="A25" s="1045"/>
      <c r="B25" s="1219" t="s">
        <v>2535</v>
      </c>
      <c r="C25" s="1219"/>
      <c r="D25" s="1219"/>
      <c r="E25" s="1219"/>
      <c r="F25" s="1219"/>
      <c r="G25" s="1219"/>
      <c r="H25" s="1219"/>
      <c r="I25" s="1219"/>
      <c r="J25" s="1219"/>
      <c r="K25" s="1219"/>
      <c r="L25" s="1219"/>
      <c r="M25" s="1219"/>
      <c r="N25" s="1219"/>
    </row>
    <row r="26" spans="1:14" ht="12" customHeight="1" x14ac:dyDescent="0.25">
      <c r="A26" s="1045"/>
    </row>
    <row r="27" spans="1:14" ht="15.75" x14ac:dyDescent="0.25">
      <c r="A27" s="1045"/>
      <c r="B27" s="1201" t="s">
        <v>1523</v>
      </c>
      <c r="C27" s="1202"/>
      <c r="D27" s="1202"/>
      <c r="E27" s="1202"/>
      <c r="F27" s="1202"/>
      <c r="G27" s="1202"/>
      <c r="H27" s="1202"/>
      <c r="I27" s="1202"/>
      <c r="J27" s="1202"/>
      <c r="K27" s="1202"/>
      <c r="L27" s="1202"/>
      <c r="M27" s="1202"/>
      <c r="N27" s="1202"/>
    </row>
    <row r="28" spans="1:14" ht="40.5" customHeight="1" x14ac:dyDescent="0.25">
      <c r="A28" s="1045"/>
      <c r="B28" s="1219" t="s">
        <v>2536</v>
      </c>
      <c r="C28" s="1219"/>
      <c r="D28" s="1219"/>
      <c r="E28" s="1219"/>
      <c r="F28" s="1219"/>
      <c r="G28" s="1219"/>
      <c r="H28" s="1219"/>
      <c r="I28" s="1219"/>
      <c r="J28" s="1219"/>
      <c r="K28" s="1219"/>
      <c r="L28" s="1219"/>
      <c r="M28" s="1219"/>
      <c r="N28" s="1219"/>
    </row>
    <row r="29" spans="1:14" ht="12" customHeight="1" x14ac:dyDescent="0.25">
      <c r="A29" s="1045"/>
    </row>
    <row r="30" spans="1:14" ht="15.75" x14ac:dyDescent="0.25">
      <c r="A30" s="1045"/>
      <c r="B30" s="968" t="s">
        <v>1559</v>
      </c>
    </row>
    <row r="31" spans="1:14" x14ac:dyDescent="0.2">
      <c r="B31" s="605" t="s">
        <v>2537</v>
      </c>
    </row>
    <row r="32" spans="1:14" x14ac:dyDescent="0.2">
      <c r="B32" s="1038"/>
      <c r="C32" s="1036"/>
      <c r="D32" s="1036"/>
      <c r="E32" s="1036"/>
      <c r="F32" s="1036"/>
      <c r="G32" s="1036"/>
      <c r="H32" s="1036"/>
      <c r="I32" s="1036"/>
      <c r="J32" s="1036"/>
      <c r="K32" s="1036"/>
    </row>
    <row r="33" spans="1:14" x14ac:dyDescent="0.2">
      <c r="B33" s="1054" t="s">
        <v>1558</v>
      </c>
      <c r="C33" s="1055"/>
      <c r="D33" s="1055"/>
      <c r="E33" s="1055"/>
      <c r="F33" s="1055"/>
      <c r="G33" s="1055"/>
      <c r="H33" s="1055"/>
      <c r="I33" s="1055"/>
      <c r="J33" s="1055"/>
      <c r="K33" s="1055"/>
      <c r="L33" s="1056"/>
      <c r="M33" s="1056"/>
      <c r="N33" s="1056"/>
    </row>
    <row r="34" spans="1:14" ht="27.75" customHeight="1" x14ac:dyDescent="0.2">
      <c r="A34" s="604"/>
      <c r="B34" s="1219" t="s">
        <v>2538</v>
      </c>
      <c r="C34" s="1219"/>
      <c r="D34" s="1219"/>
      <c r="E34" s="1219"/>
      <c r="F34" s="1219"/>
      <c r="G34" s="1219"/>
      <c r="H34" s="1219"/>
      <c r="I34" s="1219"/>
      <c r="J34" s="1219"/>
      <c r="K34" s="1219"/>
      <c r="L34" s="1219"/>
      <c r="M34" s="1219"/>
      <c r="N34" s="1219"/>
    </row>
    <row r="36" spans="1:14" x14ac:dyDescent="0.2">
      <c r="B36" s="605" t="s">
        <v>2539</v>
      </c>
    </row>
    <row r="37" spans="1:14" ht="12" customHeight="1" x14ac:dyDescent="0.2">
      <c r="B37" s="604"/>
    </row>
    <row r="38" spans="1:14" ht="15.75" x14ac:dyDescent="0.25">
      <c r="A38" s="1221" t="s">
        <v>1519</v>
      </c>
      <c r="B38" s="1221"/>
      <c r="C38" s="1221"/>
      <c r="D38" s="1221"/>
      <c r="E38" s="1221"/>
      <c r="F38" s="1221"/>
      <c r="G38" s="1221"/>
      <c r="H38" s="1221"/>
      <c r="I38" s="1221"/>
      <c r="J38" s="1221"/>
      <c r="K38" s="1221"/>
      <c r="L38" s="1221"/>
      <c r="M38" s="1221"/>
      <c r="N38" s="1221"/>
    </row>
    <row r="39" spans="1:14" ht="12" customHeight="1" x14ac:dyDescent="0.25">
      <c r="A39" s="1058"/>
      <c r="B39" s="1058"/>
      <c r="C39" s="1058"/>
      <c r="D39" s="1058"/>
      <c r="E39" s="1058"/>
      <c r="F39" s="1058"/>
      <c r="G39" s="1058"/>
      <c r="H39" s="1058"/>
      <c r="I39" s="1058"/>
      <c r="J39" s="1058"/>
      <c r="K39" s="1058"/>
      <c r="L39" s="1058"/>
      <c r="M39" s="1058"/>
      <c r="N39" s="1058"/>
    </row>
    <row r="40" spans="1:14" x14ac:dyDescent="0.2">
      <c r="B40" s="604" t="s">
        <v>2628</v>
      </c>
    </row>
    <row r="41" spans="1:14" x14ac:dyDescent="0.2">
      <c r="B41" s="605" t="s">
        <v>2629</v>
      </c>
    </row>
    <row r="42" spans="1:14" ht="12" customHeight="1" x14ac:dyDescent="0.2">
      <c r="B42" s="604" t="s">
        <v>1379</v>
      </c>
    </row>
    <row r="43" spans="1:14" x14ac:dyDescent="0.2">
      <c r="B43" s="604" t="s">
        <v>2630</v>
      </c>
    </row>
    <row r="44" spans="1:14" ht="25.5" customHeight="1" x14ac:dyDescent="0.2">
      <c r="B44" s="1219" t="s">
        <v>2631</v>
      </c>
      <c r="C44" s="1219"/>
      <c r="D44" s="1219"/>
      <c r="E44" s="1219"/>
      <c r="F44" s="1219"/>
      <c r="G44" s="1219"/>
      <c r="H44" s="1219"/>
      <c r="I44" s="1219"/>
      <c r="J44" s="1219"/>
      <c r="K44" s="1219"/>
      <c r="L44" s="1219"/>
      <c r="M44" s="1219"/>
      <c r="N44" s="1219"/>
    </row>
    <row r="45" spans="1:14" ht="12" customHeight="1" x14ac:dyDescent="0.2"/>
    <row r="46" spans="1:14" ht="24.75" customHeight="1" x14ac:dyDescent="0.2">
      <c r="B46" s="1219" t="s">
        <v>2632</v>
      </c>
      <c r="C46" s="1219"/>
      <c r="D46" s="1219"/>
      <c r="E46" s="1219"/>
      <c r="F46" s="1219"/>
      <c r="G46" s="1219"/>
      <c r="H46" s="1219"/>
      <c r="I46" s="1219"/>
      <c r="J46" s="1219"/>
      <c r="K46" s="1219"/>
      <c r="L46" s="1219"/>
      <c r="M46" s="1219"/>
      <c r="N46" s="1219"/>
    </row>
    <row r="47" spans="1:14" x14ac:dyDescent="0.2">
      <c r="C47" s="604" t="s">
        <v>2633</v>
      </c>
      <c r="D47" s="604"/>
      <c r="E47" s="604"/>
      <c r="F47" s="604"/>
      <c r="G47" s="604"/>
    </row>
    <row r="48" spans="1:14" x14ac:dyDescent="0.2">
      <c r="C48" s="604" t="s">
        <v>2634</v>
      </c>
      <c r="D48" s="604"/>
      <c r="E48" s="604"/>
      <c r="F48" s="604"/>
      <c r="G48" s="604"/>
    </row>
    <row r="49" spans="1:14" x14ac:dyDescent="0.2">
      <c r="C49" s="604" t="s">
        <v>2635</v>
      </c>
      <c r="D49" s="604"/>
      <c r="E49" s="604"/>
      <c r="F49" s="604"/>
      <c r="G49" s="604"/>
    </row>
    <row r="50" spans="1:14" ht="12" customHeight="1" x14ac:dyDescent="0.2">
      <c r="B50" s="1059"/>
      <c r="C50" s="604"/>
      <c r="D50" s="604"/>
      <c r="E50" s="604"/>
      <c r="F50" s="604"/>
      <c r="G50" s="604"/>
    </row>
    <row r="51" spans="1:14" ht="24.75" customHeight="1" x14ac:dyDescent="0.2">
      <c r="B51" s="1219" t="s">
        <v>2636</v>
      </c>
      <c r="C51" s="1219"/>
      <c r="D51" s="1219"/>
      <c r="E51" s="1219"/>
      <c r="F51" s="1219"/>
      <c r="G51" s="1219"/>
      <c r="H51" s="1219"/>
      <c r="I51" s="1219"/>
      <c r="J51" s="1219"/>
      <c r="K51" s="1219"/>
      <c r="L51" s="1219"/>
      <c r="M51" s="1219"/>
      <c r="N51" s="1219"/>
    </row>
    <row r="52" spans="1:14" ht="12" customHeight="1" x14ac:dyDescent="0.2"/>
    <row r="53" spans="1:14" ht="24.75" customHeight="1" x14ac:dyDescent="0.2">
      <c r="B53" s="1219" t="s">
        <v>2637</v>
      </c>
      <c r="C53" s="1219"/>
      <c r="D53" s="1219"/>
      <c r="E53" s="1219"/>
      <c r="F53" s="1219"/>
      <c r="G53" s="1219"/>
      <c r="H53" s="1219"/>
      <c r="I53" s="1219"/>
      <c r="J53" s="1219"/>
      <c r="K53" s="1219"/>
      <c r="L53" s="1219"/>
      <c r="M53" s="1219"/>
      <c r="N53" s="1219"/>
    </row>
    <row r="54" spans="1:14" ht="15.75" x14ac:dyDescent="0.25">
      <c r="A54" s="1221" t="s">
        <v>1035</v>
      </c>
      <c r="B54" s="1221"/>
      <c r="C54" s="1221"/>
      <c r="D54" s="1221"/>
      <c r="E54" s="1221"/>
      <c r="F54" s="1221"/>
      <c r="G54" s="1221"/>
      <c r="H54" s="1221"/>
      <c r="I54" s="1221"/>
      <c r="J54" s="1221"/>
      <c r="K54" s="1221"/>
      <c r="L54" s="1221"/>
      <c r="M54" s="1221"/>
      <c r="N54" s="1221"/>
    </row>
    <row r="55" spans="1:14" ht="12" customHeight="1" x14ac:dyDescent="0.25">
      <c r="A55" s="1045"/>
    </row>
    <row r="56" spans="1:14" x14ac:dyDescent="0.2">
      <c r="B56" s="604" t="s">
        <v>1036</v>
      </c>
    </row>
    <row r="57" spans="1:14" ht="24.75" customHeight="1" x14ac:dyDescent="0.2">
      <c r="B57" s="1219" t="s">
        <v>2540</v>
      </c>
      <c r="C57" s="1219"/>
      <c r="D57" s="1219"/>
      <c r="E57" s="1219"/>
      <c r="F57" s="1219"/>
      <c r="G57" s="1219"/>
      <c r="H57" s="1219"/>
      <c r="I57" s="1219"/>
      <c r="J57" s="1219"/>
      <c r="K57" s="1219"/>
      <c r="L57" s="1219"/>
      <c r="M57" s="1219"/>
      <c r="N57" s="1219"/>
    </row>
    <row r="59" spans="1:14" x14ac:dyDescent="0.2">
      <c r="B59" s="604" t="s">
        <v>242</v>
      </c>
    </row>
    <row r="60" spans="1:14" ht="26.25" customHeight="1" x14ac:dyDescent="0.2">
      <c r="B60" s="1219" t="s">
        <v>2541</v>
      </c>
      <c r="C60" s="1219"/>
      <c r="D60" s="1219"/>
      <c r="E60" s="1219"/>
      <c r="F60" s="1219"/>
      <c r="G60" s="1219"/>
      <c r="H60" s="1219"/>
      <c r="I60" s="1219"/>
      <c r="J60" s="1219"/>
      <c r="K60" s="1219"/>
      <c r="L60" s="1219"/>
      <c r="M60" s="1219"/>
      <c r="N60" s="1219"/>
    </row>
    <row r="61" spans="1:14" ht="12" customHeight="1" x14ac:dyDescent="0.2"/>
    <row r="62" spans="1:14" x14ac:dyDescent="0.2">
      <c r="B62" s="604" t="s">
        <v>1037</v>
      </c>
    </row>
    <row r="63" spans="1:14" x14ac:dyDescent="0.2">
      <c r="B63" s="1225" t="s">
        <v>2542</v>
      </c>
      <c r="C63" s="1225"/>
      <c r="D63" s="1225"/>
      <c r="E63" s="1225"/>
      <c r="F63" s="1225"/>
      <c r="G63" s="1225"/>
      <c r="H63" s="1225"/>
      <c r="I63" s="1225"/>
      <c r="J63" s="1225"/>
      <c r="K63" s="1225"/>
      <c r="L63" s="1225"/>
      <c r="M63" s="1225"/>
      <c r="N63" s="1225"/>
    </row>
    <row r="64" spans="1:14" ht="12" customHeight="1" x14ac:dyDescent="0.2"/>
    <row r="65" spans="1:14" ht="26.25" customHeight="1" x14ac:dyDescent="0.2">
      <c r="B65" s="1226" t="s">
        <v>2543</v>
      </c>
      <c r="C65" s="1226"/>
      <c r="D65" s="1226"/>
      <c r="E65" s="1226"/>
      <c r="F65" s="1226"/>
      <c r="G65" s="1226"/>
      <c r="H65" s="1226"/>
      <c r="I65" s="1226"/>
      <c r="J65" s="1226"/>
      <c r="K65" s="1226"/>
      <c r="L65" s="1226"/>
      <c r="M65" s="1226"/>
      <c r="N65" s="1226"/>
    </row>
    <row r="66" spans="1:14" x14ac:dyDescent="0.2">
      <c r="B66" s="604" t="s">
        <v>2544</v>
      </c>
    </row>
    <row r="67" spans="1:14" ht="14.25" customHeight="1" x14ac:dyDescent="0.2">
      <c r="B67" s="604" t="s">
        <v>2545</v>
      </c>
    </row>
    <row r="68" spans="1:14" ht="14.25" customHeight="1" x14ac:dyDescent="0.2">
      <c r="B68" s="604" t="s">
        <v>2546</v>
      </c>
    </row>
    <row r="69" spans="1:14" ht="12" customHeight="1" x14ac:dyDescent="0.2">
      <c r="B69" s="604"/>
    </row>
    <row r="70" spans="1:14" ht="64.5" customHeight="1" x14ac:dyDescent="0.2">
      <c r="B70" s="1226" t="s">
        <v>2547</v>
      </c>
      <c r="C70" s="1226"/>
      <c r="D70" s="1226"/>
      <c r="E70" s="1226"/>
      <c r="F70" s="1226"/>
      <c r="G70" s="1226"/>
      <c r="H70" s="1226"/>
      <c r="I70" s="1226"/>
      <c r="J70" s="1226"/>
      <c r="K70" s="1226"/>
      <c r="L70" s="1226"/>
      <c r="M70" s="1226"/>
      <c r="N70" s="1226"/>
    </row>
    <row r="71" spans="1:14" ht="12" customHeight="1" x14ac:dyDescent="0.2"/>
    <row r="72" spans="1:14" ht="15.75" x14ac:dyDescent="0.25">
      <c r="A72" s="1221" t="s">
        <v>1038</v>
      </c>
      <c r="B72" s="1221"/>
      <c r="C72" s="1221"/>
      <c r="D72" s="1221"/>
      <c r="E72" s="1221"/>
      <c r="F72" s="1221"/>
      <c r="G72" s="1221"/>
      <c r="H72" s="1221"/>
      <c r="I72" s="1221"/>
      <c r="J72" s="1221"/>
      <c r="K72" s="1221"/>
      <c r="L72" s="1221"/>
      <c r="M72" s="1221"/>
      <c r="N72" s="1221"/>
    </row>
    <row r="73" spans="1:14" ht="12" customHeight="1" x14ac:dyDescent="0.2"/>
    <row r="74" spans="1:14" ht="17.25" customHeight="1" x14ac:dyDescent="0.2">
      <c r="B74" s="604" t="s">
        <v>1039</v>
      </c>
    </row>
    <row r="75" spans="1:14" ht="54" customHeight="1" x14ac:dyDescent="0.2">
      <c r="B75" s="1219" t="s">
        <v>2548</v>
      </c>
      <c r="C75" s="1219"/>
      <c r="D75" s="1219"/>
      <c r="E75" s="1219"/>
      <c r="F75" s="1219"/>
      <c r="G75" s="1219"/>
      <c r="H75" s="1219"/>
      <c r="I75" s="1219"/>
      <c r="J75" s="1219"/>
      <c r="K75" s="1219"/>
      <c r="L75" s="1219"/>
      <c r="M75" s="1219"/>
      <c r="N75" s="1219"/>
    </row>
    <row r="76" spans="1:14" ht="12" customHeight="1" x14ac:dyDescent="0.2"/>
    <row r="77" spans="1:14" x14ac:dyDescent="0.2">
      <c r="B77" s="604" t="s">
        <v>1040</v>
      </c>
    </row>
    <row r="78" spans="1:14" x14ac:dyDescent="0.2">
      <c r="B78" s="605" t="s">
        <v>2549</v>
      </c>
    </row>
    <row r="79" spans="1:14" ht="25.5" customHeight="1" x14ac:dyDescent="0.2">
      <c r="B79" s="1219" t="s">
        <v>2550</v>
      </c>
      <c r="C79" s="1219"/>
      <c r="D79" s="1219"/>
      <c r="E79" s="1219"/>
      <c r="F79" s="1219"/>
      <c r="G79" s="1219"/>
      <c r="H79" s="1219"/>
      <c r="I79" s="1219"/>
      <c r="J79" s="1219"/>
      <c r="K79" s="1219"/>
      <c r="L79" s="1219"/>
      <c r="M79" s="1219"/>
      <c r="N79" s="1219"/>
    </row>
    <row r="80" spans="1:14" ht="13.5" customHeight="1" x14ac:dyDescent="0.2">
      <c r="B80" s="1219" t="s">
        <v>2551</v>
      </c>
      <c r="C80" s="1219"/>
      <c r="D80" s="1219"/>
      <c r="E80" s="1219"/>
      <c r="F80" s="1219"/>
      <c r="G80" s="1219"/>
      <c r="H80" s="1219"/>
      <c r="I80" s="1219"/>
      <c r="J80" s="1219"/>
      <c r="K80" s="1219"/>
      <c r="L80" s="1219"/>
      <c r="M80" s="1219"/>
      <c r="N80" s="1219"/>
    </row>
    <row r="81" spans="2:14" ht="12" customHeight="1" x14ac:dyDescent="0.2"/>
    <row r="82" spans="2:14" x14ac:dyDescent="0.2">
      <c r="B82" s="604" t="s">
        <v>1041</v>
      </c>
    </row>
    <row r="83" spans="2:14" x14ac:dyDescent="0.2">
      <c r="B83" s="605" t="s">
        <v>1042</v>
      </c>
    </row>
    <row r="84" spans="2:14" x14ac:dyDescent="0.2">
      <c r="C84" s="605" t="s">
        <v>1043</v>
      </c>
      <c r="G84" s="605" t="s">
        <v>2552</v>
      </c>
    </row>
    <row r="85" spans="2:14" x14ac:dyDescent="0.2">
      <c r="C85" s="605" t="s">
        <v>1044</v>
      </c>
      <c r="G85" s="605" t="s">
        <v>2553</v>
      </c>
    </row>
    <row r="86" spans="2:14" x14ac:dyDescent="0.2">
      <c r="C86" s="605" t="s">
        <v>1045</v>
      </c>
      <c r="G86" s="605" t="s">
        <v>2554</v>
      </c>
    </row>
    <row r="87" spans="2:14" x14ac:dyDescent="0.2">
      <c r="C87" s="605" t="s">
        <v>1046</v>
      </c>
      <c r="G87" s="605" t="s">
        <v>2555</v>
      </c>
    </row>
    <row r="88" spans="2:14" x14ac:dyDescent="0.2">
      <c r="C88" s="605" t="s">
        <v>1047</v>
      </c>
      <c r="G88" s="605" t="s">
        <v>2556</v>
      </c>
    </row>
    <row r="89" spans="2:14" x14ac:dyDescent="0.2">
      <c r="C89" s="605" t="s">
        <v>1048</v>
      </c>
      <c r="G89" s="605" t="s">
        <v>2557</v>
      </c>
    </row>
    <row r="90" spans="2:14" ht="12" customHeight="1" x14ac:dyDescent="0.2"/>
    <row r="91" spans="2:14" x14ac:dyDescent="0.2">
      <c r="B91" s="604" t="s">
        <v>2558</v>
      </c>
    </row>
    <row r="92" spans="2:14" x14ac:dyDescent="0.2">
      <c r="B92" s="1225" t="s">
        <v>2559</v>
      </c>
      <c r="C92" s="1225"/>
      <c r="D92" s="1225"/>
      <c r="E92" s="1225"/>
      <c r="F92" s="1225"/>
      <c r="G92" s="1225"/>
      <c r="H92" s="1225"/>
      <c r="I92" s="1225"/>
      <c r="J92" s="1225"/>
      <c r="K92" s="1225"/>
      <c r="L92" s="1225"/>
      <c r="M92" s="1225"/>
      <c r="N92" s="1225"/>
    </row>
    <row r="93" spans="2:14" x14ac:dyDescent="0.2">
      <c r="B93" s="1227" t="s">
        <v>2560</v>
      </c>
      <c r="C93" s="1227"/>
      <c r="D93" s="1227"/>
      <c r="E93" s="1227"/>
      <c r="F93" s="1227"/>
      <c r="G93" s="1227"/>
      <c r="H93" s="1227"/>
      <c r="I93" s="1227"/>
      <c r="J93" s="1227"/>
      <c r="K93" s="1227"/>
      <c r="L93" s="1227"/>
      <c r="M93" s="1227"/>
      <c r="N93" s="1227"/>
    </row>
    <row r="94" spans="2:14" x14ac:dyDescent="0.2">
      <c r="B94" s="605" t="s">
        <v>2561</v>
      </c>
    </row>
    <row r="95" spans="2:14" x14ac:dyDescent="0.2">
      <c r="B95" s="605" t="s">
        <v>2562</v>
      </c>
    </row>
    <row r="96" spans="2:14" x14ac:dyDescent="0.2">
      <c r="B96" s="1225" t="s">
        <v>2563</v>
      </c>
      <c r="C96" s="1225"/>
      <c r="D96" s="1225"/>
      <c r="E96" s="1225"/>
      <c r="F96" s="1225"/>
      <c r="G96" s="1225"/>
      <c r="H96" s="1225"/>
      <c r="I96" s="1225"/>
      <c r="J96" s="1225"/>
      <c r="K96" s="1225"/>
      <c r="L96" s="1225"/>
      <c r="M96" s="1225"/>
      <c r="N96" s="1225"/>
    </row>
    <row r="97" spans="2:14" x14ac:dyDescent="0.2">
      <c r="B97" s="1227" t="s">
        <v>2564</v>
      </c>
      <c r="C97" s="1227"/>
      <c r="D97" s="1227"/>
      <c r="E97" s="1227"/>
      <c r="F97" s="1227"/>
      <c r="G97" s="1227"/>
      <c r="H97" s="1227"/>
      <c r="I97" s="1227"/>
      <c r="J97" s="1227"/>
      <c r="K97" s="1227"/>
      <c r="L97" s="1227"/>
      <c r="M97" s="1227"/>
      <c r="N97" s="1227"/>
    </row>
    <row r="98" spans="2:14" ht="12" customHeight="1" x14ac:dyDescent="0.2"/>
    <row r="99" spans="2:14" x14ac:dyDescent="0.2">
      <c r="B99" s="604" t="s">
        <v>2565</v>
      </c>
    </row>
    <row r="100" spans="2:14" ht="27.75" customHeight="1" x14ac:dyDescent="0.2">
      <c r="B100" s="1219" t="s">
        <v>2566</v>
      </c>
      <c r="C100" s="1219"/>
      <c r="D100" s="1219"/>
      <c r="E100" s="1219"/>
      <c r="F100" s="1219"/>
      <c r="G100" s="1219"/>
      <c r="H100" s="1219"/>
      <c r="I100" s="1219"/>
      <c r="J100" s="1219"/>
      <c r="K100" s="1219"/>
      <c r="L100" s="1219"/>
      <c r="M100" s="1219"/>
      <c r="N100" s="1219"/>
    </row>
    <row r="101" spans="2:14" ht="12" customHeight="1" x14ac:dyDescent="0.2"/>
    <row r="102" spans="2:14" x14ac:dyDescent="0.2">
      <c r="B102" s="604" t="s">
        <v>2567</v>
      </c>
    </row>
    <row r="103" spans="2:14" ht="66" customHeight="1" x14ac:dyDescent="0.2">
      <c r="B103" s="1219" t="s">
        <v>2568</v>
      </c>
      <c r="C103" s="1219"/>
      <c r="D103" s="1219"/>
      <c r="E103" s="1219"/>
      <c r="F103" s="1219"/>
      <c r="G103" s="1219"/>
      <c r="H103" s="1219"/>
      <c r="I103" s="1219"/>
      <c r="J103" s="1219"/>
      <c r="K103" s="1219"/>
      <c r="L103" s="1219"/>
      <c r="M103" s="1219"/>
      <c r="N103" s="1219"/>
    </row>
    <row r="104" spans="2:14" ht="12" customHeight="1" x14ac:dyDescent="0.2">
      <c r="B104" s="674"/>
      <c r="C104" s="674"/>
      <c r="D104" s="674"/>
      <c r="E104" s="674"/>
      <c r="F104" s="674"/>
      <c r="G104" s="674"/>
      <c r="H104" s="674"/>
      <c r="I104" s="674"/>
      <c r="J104" s="674"/>
      <c r="K104" s="674"/>
      <c r="L104" s="674"/>
      <c r="M104" s="674"/>
      <c r="N104" s="674"/>
    </row>
    <row r="105" spans="2:14" ht="26.25" customHeight="1" x14ac:dyDescent="0.2">
      <c r="B105" s="1226" t="s">
        <v>2569</v>
      </c>
      <c r="C105" s="1226"/>
      <c r="D105" s="1226"/>
      <c r="E105" s="1226"/>
      <c r="F105" s="1226"/>
      <c r="G105" s="1226"/>
      <c r="H105" s="1226"/>
      <c r="I105" s="1226"/>
      <c r="J105" s="1226"/>
      <c r="K105" s="1226"/>
      <c r="L105" s="1226"/>
      <c r="M105" s="1226"/>
      <c r="N105" s="1226"/>
    </row>
    <row r="106" spans="2:14" x14ac:dyDescent="0.2">
      <c r="B106" s="605" t="s">
        <v>2570</v>
      </c>
    </row>
    <row r="107" spans="2:14" x14ac:dyDescent="0.2">
      <c r="B107" s="605" t="s">
        <v>2571</v>
      </c>
    </row>
    <row r="108" spans="2:14" ht="12" customHeight="1" x14ac:dyDescent="0.2"/>
    <row r="109" spans="2:14" ht="16.5" customHeight="1" x14ac:dyDescent="0.2">
      <c r="B109" s="1226" t="s">
        <v>2572</v>
      </c>
      <c r="C109" s="1226"/>
      <c r="D109" s="1226"/>
      <c r="E109" s="1226"/>
      <c r="F109" s="1226"/>
      <c r="G109" s="1226"/>
      <c r="H109" s="1226"/>
      <c r="I109" s="1226"/>
      <c r="J109" s="1226"/>
      <c r="K109" s="1226"/>
      <c r="L109" s="1226"/>
      <c r="M109" s="1226"/>
      <c r="N109" s="1226"/>
    </row>
    <row r="110" spans="2:14" ht="25.5" customHeight="1" x14ac:dyDescent="0.2">
      <c r="B110" s="1219" t="s">
        <v>2573</v>
      </c>
      <c r="C110" s="1226"/>
      <c r="D110" s="1226"/>
      <c r="E110" s="1226"/>
      <c r="F110" s="1226"/>
      <c r="G110" s="1226"/>
      <c r="H110" s="1226"/>
      <c r="I110" s="1226"/>
      <c r="J110" s="1226"/>
      <c r="K110" s="1226"/>
      <c r="L110" s="1226"/>
      <c r="M110" s="1226"/>
      <c r="N110" s="1226"/>
    </row>
    <row r="111" spans="2:14" ht="12" customHeight="1" x14ac:dyDescent="0.2">
      <c r="B111" s="604"/>
    </row>
    <row r="112" spans="2:14" x14ac:dyDescent="0.2">
      <c r="B112" s="604" t="s">
        <v>2574</v>
      </c>
    </row>
    <row r="113" spans="2:14" ht="27" customHeight="1" x14ac:dyDescent="0.2">
      <c r="B113" s="1219" t="s">
        <v>2575</v>
      </c>
      <c r="C113" s="1219"/>
      <c r="D113" s="1219"/>
      <c r="E113" s="1219"/>
      <c r="F113" s="1219"/>
      <c r="G113" s="1219"/>
      <c r="H113" s="1219"/>
      <c r="I113" s="1219"/>
      <c r="J113" s="1219"/>
      <c r="K113" s="1219"/>
      <c r="L113" s="1219"/>
      <c r="M113" s="1219"/>
      <c r="N113" s="1219"/>
    </row>
    <row r="114" spans="2:14" ht="24.75" customHeight="1" x14ac:dyDescent="0.2">
      <c r="B114" s="1219" t="s">
        <v>2576</v>
      </c>
      <c r="C114" s="1219"/>
      <c r="D114" s="1219"/>
      <c r="E114" s="1219"/>
      <c r="F114" s="1219"/>
      <c r="G114" s="1219"/>
      <c r="H114" s="1219"/>
      <c r="I114" s="1219"/>
      <c r="J114" s="1219"/>
      <c r="K114" s="1219"/>
      <c r="L114" s="1219"/>
      <c r="M114" s="1219"/>
      <c r="N114" s="1219"/>
    </row>
    <row r="115" spans="2:14" ht="25.5" customHeight="1" x14ac:dyDescent="0.2">
      <c r="B115" s="1219" t="s">
        <v>2577</v>
      </c>
      <c r="C115" s="1219"/>
      <c r="D115" s="1219"/>
      <c r="E115" s="1219"/>
      <c r="F115" s="1219"/>
      <c r="G115" s="1219"/>
      <c r="H115" s="1219"/>
      <c r="I115" s="1219"/>
      <c r="J115" s="1219"/>
      <c r="K115" s="1219"/>
      <c r="L115" s="1219"/>
      <c r="M115" s="1219"/>
      <c r="N115" s="1219"/>
    </row>
    <row r="116" spans="2:14" ht="12" customHeight="1" x14ac:dyDescent="0.2"/>
    <row r="117" spans="2:14" x14ac:dyDescent="0.2">
      <c r="B117" s="604" t="s">
        <v>2578</v>
      </c>
    </row>
    <row r="118" spans="2:14" x14ac:dyDescent="0.2">
      <c r="B118" s="605" t="s">
        <v>2579</v>
      </c>
    </row>
    <row r="119" spans="2:14" ht="26.25" customHeight="1" x14ac:dyDescent="0.2">
      <c r="B119" s="1219" t="s">
        <v>2580</v>
      </c>
      <c r="C119" s="1219"/>
      <c r="D119" s="1219"/>
      <c r="E119" s="1219"/>
      <c r="F119" s="1219"/>
      <c r="G119" s="1219"/>
      <c r="H119" s="1219"/>
      <c r="I119" s="1219"/>
      <c r="J119" s="1219"/>
      <c r="K119" s="1219"/>
      <c r="L119" s="1219"/>
      <c r="M119" s="1219"/>
      <c r="N119" s="1219"/>
    </row>
    <row r="120" spans="2:14" ht="12" customHeight="1" x14ac:dyDescent="0.2"/>
    <row r="121" spans="2:14" x14ac:dyDescent="0.2">
      <c r="B121" s="604" t="s">
        <v>2581</v>
      </c>
    </row>
    <row r="122" spans="2:14" x14ac:dyDescent="0.2">
      <c r="B122" s="605" t="s">
        <v>2582</v>
      </c>
    </row>
    <row r="123" spans="2:14" ht="26.25" customHeight="1" x14ac:dyDescent="0.2">
      <c r="B123" s="1219" t="s">
        <v>2583</v>
      </c>
      <c r="C123" s="1219"/>
      <c r="D123" s="1219"/>
      <c r="E123" s="1219"/>
      <c r="F123" s="1219"/>
      <c r="G123" s="1219"/>
      <c r="H123" s="1219"/>
      <c r="I123" s="1219"/>
      <c r="J123" s="1219"/>
      <c r="K123" s="1219"/>
      <c r="L123" s="1219"/>
      <c r="M123" s="1219"/>
      <c r="N123" s="1219"/>
    </row>
    <row r="124" spans="2:14" ht="12" customHeight="1" x14ac:dyDescent="0.2"/>
    <row r="125" spans="2:14" x14ac:dyDescent="0.2">
      <c r="B125" s="604" t="s">
        <v>2584</v>
      </c>
    </row>
    <row r="126" spans="2:14" x14ac:dyDescent="0.2">
      <c r="B126" s="605" t="s">
        <v>2585</v>
      </c>
    </row>
    <row r="127" spans="2:14" ht="25.5" customHeight="1" x14ac:dyDescent="0.2">
      <c r="B127" s="1219" t="s">
        <v>2586</v>
      </c>
      <c r="C127" s="1219"/>
      <c r="D127" s="1219"/>
      <c r="E127" s="1219"/>
      <c r="F127" s="1219"/>
      <c r="G127" s="1219"/>
      <c r="H127" s="1219"/>
      <c r="I127" s="1219"/>
      <c r="J127" s="1219"/>
      <c r="K127" s="1219"/>
      <c r="L127" s="1219"/>
      <c r="M127" s="1219"/>
      <c r="N127" s="1219"/>
    </row>
    <row r="128" spans="2:14" ht="12" customHeight="1" x14ac:dyDescent="0.25">
      <c r="B128" s="658"/>
    </row>
    <row r="129" spans="2:14" x14ac:dyDescent="0.2">
      <c r="B129" s="604" t="s">
        <v>2587</v>
      </c>
    </row>
    <row r="130" spans="2:14" x14ac:dyDescent="0.2">
      <c r="B130" s="1219" t="s">
        <v>2588</v>
      </c>
      <c r="C130" s="1219"/>
      <c r="D130" s="1219"/>
      <c r="E130" s="1219"/>
      <c r="F130" s="1219"/>
      <c r="G130" s="1219"/>
      <c r="H130" s="1219"/>
      <c r="I130" s="1219"/>
      <c r="J130" s="1219"/>
      <c r="K130" s="1219"/>
      <c r="L130" s="1219"/>
      <c r="M130" s="1219"/>
      <c r="N130" s="1219"/>
    </row>
    <row r="131" spans="2:14" ht="15" customHeight="1" x14ac:dyDescent="0.2">
      <c r="B131" s="1219" t="s">
        <v>2589</v>
      </c>
      <c r="C131" s="1219"/>
      <c r="D131" s="1219"/>
      <c r="E131" s="1219"/>
      <c r="F131" s="1219"/>
      <c r="G131" s="1219"/>
      <c r="H131" s="1219"/>
      <c r="I131" s="1219"/>
      <c r="J131" s="1219"/>
      <c r="K131" s="1219"/>
      <c r="L131" s="1219"/>
      <c r="M131" s="1219"/>
      <c r="N131" s="1219"/>
    </row>
    <row r="132" spans="2:14" ht="12" customHeight="1" x14ac:dyDescent="0.25">
      <c r="B132" s="658"/>
    </row>
    <row r="133" spans="2:14" x14ac:dyDescent="0.2">
      <c r="B133" s="604" t="s">
        <v>2590</v>
      </c>
    </row>
    <row r="134" spans="2:14" x14ac:dyDescent="0.2">
      <c r="B134" s="605" t="s">
        <v>2591</v>
      </c>
    </row>
    <row r="135" spans="2:14" x14ac:dyDescent="0.2">
      <c r="B135" s="605" t="s">
        <v>2592</v>
      </c>
    </row>
    <row r="136" spans="2:14" x14ac:dyDescent="0.2">
      <c r="B136" s="605" t="s">
        <v>2593</v>
      </c>
    </row>
    <row r="137" spans="2:14" ht="12" customHeight="1" x14ac:dyDescent="0.2"/>
    <row r="138" spans="2:14" ht="15" x14ac:dyDescent="0.2">
      <c r="B138" s="1057" t="s">
        <v>1049</v>
      </c>
    </row>
    <row r="139" spans="2:14" ht="12" customHeight="1" x14ac:dyDescent="0.2">
      <c r="B139" s="1032"/>
    </row>
    <row r="140" spans="2:14" x14ac:dyDescent="0.2">
      <c r="B140" s="604" t="s">
        <v>2594</v>
      </c>
    </row>
    <row r="141" spans="2:14" ht="38.25" customHeight="1" x14ac:dyDescent="0.2">
      <c r="B141" s="1219" t="s">
        <v>2595</v>
      </c>
      <c r="C141" s="1219"/>
      <c r="D141" s="1219"/>
      <c r="E141" s="1219"/>
      <c r="F141" s="1219"/>
      <c r="G141" s="1219"/>
      <c r="H141" s="1219"/>
      <c r="I141" s="1219"/>
      <c r="J141" s="1219"/>
      <c r="K141" s="1219"/>
      <c r="L141" s="1219"/>
      <c r="M141" s="1219"/>
      <c r="N141" s="1219"/>
    </row>
    <row r="142" spans="2:14" ht="27.75" customHeight="1" x14ac:dyDescent="0.2">
      <c r="B142" s="674"/>
      <c r="C142" s="1219" t="s">
        <v>2596</v>
      </c>
      <c r="D142" s="1219"/>
      <c r="E142" s="1219"/>
      <c r="F142" s="1219"/>
      <c r="G142" s="1219"/>
      <c r="H142" s="1219"/>
      <c r="I142" s="1219"/>
      <c r="J142" s="1219"/>
      <c r="K142" s="1219"/>
      <c r="L142" s="1219"/>
      <c r="M142" s="1219"/>
      <c r="N142" s="1219"/>
    </row>
    <row r="143" spans="2:14" ht="15.75" customHeight="1" x14ac:dyDescent="0.2">
      <c r="B143" s="674"/>
      <c r="C143" s="1219" t="s">
        <v>2597</v>
      </c>
      <c r="D143" s="1219"/>
      <c r="E143" s="1219"/>
      <c r="F143" s="1219"/>
      <c r="G143" s="1219"/>
      <c r="H143" s="1219"/>
      <c r="I143" s="1219"/>
      <c r="J143" s="1219"/>
      <c r="K143" s="1219"/>
      <c r="L143" s="1219"/>
      <c r="M143" s="1219"/>
      <c r="N143" s="1219"/>
    </row>
    <row r="144" spans="2:14" ht="39.75" customHeight="1" x14ac:dyDescent="0.2">
      <c r="B144" s="1219" t="s">
        <v>2598</v>
      </c>
      <c r="C144" s="1219"/>
      <c r="D144" s="1219"/>
      <c r="E144" s="1219"/>
      <c r="F144" s="1219"/>
      <c r="G144" s="1219"/>
      <c r="H144" s="1219"/>
      <c r="I144" s="1219"/>
      <c r="J144" s="1219"/>
      <c r="K144" s="1219"/>
      <c r="L144" s="1219"/>
      <c r="M144" s="1219"/>
      <c r="N144" s="1219"/>
    </row>
    <row r="145" spans="2:14" ht="25.5" customHeight="1" x14ac:dyDescent="0.2">
      <c r="B145" s="1219" t="s">
        <v>2599</v>
      </c>
      <c r="C145" s="1219"/>
      <c r="D145" s="1219"/>
      <c r="E145" s="1219"/>
      <c r="F145" s="1219"/>
      <c r="G145" s="1219"/>
      <c r="H145" s="1219"/>
      <c r="I145" s="1219"/>
      <c r="J145" s="1219"/>
      <c r="K145" s="1219"/>
      <c r="L145" s="1219"/>
      <c r="M145" s="1219"/>
      <c r="N145" s="1219"/>
    </row>
    <row r="146" spans="2:14" ht="12" customHeight="1" x14ac:dyDescent="0.2"/>
    <row r="147" spans="2:14" ht="38.25" customHeight="1" x14ac:dyDescent="0.2">
      <c r="B147" s="1219" t="s">
        <v>2600</v>
      </c>
      <c r="C147" s="1219"/>
      <c r="D147" s="1219"/>
      <c r="E147" s="1219"/>
      <c r="F147" s="1219"/>
      <c r="G147" s="1219"/>
      <c r="H147" s="1219"/>
      <c r="I147" s="1219"/>
      <c r="J147" s="1219"/>
      <c r="K147" s="1219"/>
      <c r="L147" s="1219"/>
      <c r="M147" s="1219"/>
      <c r="N147" s="1219"/>
    </row>
    <row r="148" spans="2:14" ht="12" customHeight="1" x14ac:dyDescent="0.2"/>
    <row r="149" spans="2:14" x14ac:dyDescent="0.2">
      <c r="B149" s="604" t="s">
        <v>2601</v>
      </c>
    </row>
    <row r="150" spans="2:14" ht="40.5" customHeight="1" x14ac:dyDescent="0.2">
      <c r="B150" s="1219" t="s">
        <v>2602</v>
      </c>
      <c r="C150" s="1219"/>
      <c r="D150" s="1219"/>
      <c r="E150" s="1219"/>
      <c r="F150" s="1219"/>
      <c r="G150" s="1219"/>
      <c r="H150" s="1219"/>
      <c r="I150" s="1219"/>
      <c r="J150" s="1219"/>
      <c r="K150" s="1219"/>
      <c r="L150" s="1219"/>
      <c r="M150" s="1219"/>
      <c r="N150" s="1219"/>
    </row>
    <row r="151" spans="2:14" ht="12" customHeight="1" x14ac:dyDescent="0.2"/>
    <row r="152" spans="2:14" ht="14.25" customHeight="1" x14ac:dyDescent="0.2">
      <c r="B152" s="1226" t="s">
        <v>2603</v>
      </c>
      <c r="C152" s="1226"/>
      <c r="D152" s="1226"/>
      <c r="E152" s="1226"/>
      <c r="F152" s="1226"/>
      <c r="G152" s="1226"/>
      <c r="H152" s="1226"/>
      <c r="I152" s="1226"/>
      <c r="J152" s="1226"/>
      <c r="K152" s="1226"/>
      <c r="L152" s="1226"/>
      <c r="M152" s="1226"/>
      <c r="N152" s="1226"/>
    </row>
    <row r="153" spans="2:14" ht="27" customHeight="1" x14ac:dyDescent="0.2">
      <c r="B153" s="1219" t="s">
        <v>2604</v>
      </c>
      <c r="C153" s="1219"/>
      <c r="D153" s="1219"/>
      <c r="E153" s="1219"/>
      <c r="F153" s="1219"/>
      <c r="G153" s="1219"/>
      <c r="H153" s="1219"/>
      <c r="I153" s="1219"/>
      <c r="J153" s="1219"/>
      <c r="K153" s="1219"/>
      <c r="L153" s="1219"/>
      <c r="M153" s="1219"/>
      <c r="N153" s="1219"/>
    </row>
    <row r="154" spans="2:14" x14ac:dyDescent="0.2">
      <c r="C154" s="1219" t="s">
        <v>2605</v>
      </c>
      <c r="D154" s="1219"/>
      <c r="E154" s="1219"/>
      <c r="F154" s="1219"/>
      <c r="G154" s="1219"/>
      <c r="H154" s="1219"/>
      <c r="I154" s="1219"/>
      <c r="J154" s="1219"/>
      <c r="K154" s="1219"/>
      <c r="L154" s="1219"/>
      <c r="M154" s="1219"/>
      <c r="N154" s="1219"/>
    </row>
    <row r="155" spans="2:14" x14ac:dyDescent="0.2">
      <c r="C155" s="1219" t="s">
        <v>2606</v>
      </c>
      <c r="D155" s="1219"/>
      <c r="E155" s="1219"/>
      <c r="F155" s="1219"/>
      <c r="G155" s="1219"/>
      <c r="H155" s="1219"/>
      <c r="I155" s="1219"/>
      <c r="J155" s="1219"/>
      <c r="K155" s="1219"/>
      <c r="L155" s="1219"/>
      <c r="M155" s="1219"/>
      <c r="N155" s="1219"/>
    </row>
    <row r="156" spans="2:14" ht="12" customHeight="1" x14ac:dyDescent="0.2"/>
    <row r="157" spans="2:14" ht="16.5" customHeight="1" x14ac:dyDescent="0.2">
      <c r="B157" s="1226" t="s">
        <v>2607</v>
      </c>
      <c r="C157" s="1226"/>
      <c r="D157" s="1226"/>
      <c r="E157" s="1226"/>
      <c r="F157" s="1226"/>
      <c r="G157" s="1226"/>
      <c r="H157" s="1226"/>
      <c r="I157" s="1226"/>
      <c r="J157" s="1226"/>
      <c r="K157" s="1226"/>
      <c r="L157" s="1226"/>
      <c r="M157" s="1226"/>
      <c r="N157" s="1226"/>
    </row>
    <row r="158" spans="2:14" x14ac:dyDescent="0.2">
      <c r="B158" s="1219" t="s">
        <v>2608</v>
      </c>
      <c r="C158" s="1219"/>
      <c r="D158" s="1219"/>
      <c r="E158" s="1219"/>
      <c r="F158" s="1219"/>
      <c r="G158" s="1219"/>
      <c r="H158" s="1219"/>
      <c r="I158" s="1219"/>
      <c r="J158" s="1219"/>
      <c r="K158" s="1219"/>
      <c r="L158" s="1219"/>
      <c r="M158" s="1219"/>
      <c r="N158" s="1219"/>
    </row>
    <row r="159" spans="2:14" x14ac:dyDescent="0.2">
      <c r="C159" s="1219" t="s">
        <v>2609</v>
      </c>
      <c r="D159" s="1219"/>
      <c r="E159" s="1219"/>
      <c r="F159" s="1219"/>
      <c r="G159" s="1219"/>
      <c r="H159" s="1219"/>
      <c r="I159" s="1219"/>
      <c r="J159" s="1219"/>
      <c r="K159" s="1219"/>
      <c r="L159" s="1219"/>
      <c r="M159" s="1219"/>
      <c r="N159" s="1219"/>
    </row>
    <row r="160" spans="2:14" ht="12" customHeight="1" x14ac:dyDescent="0.2"/>
    <row r="161" spans="1:14" ht="13.5" customHeight="1" x14ac:dyDescent="0.2">
      <c r="B161" s="1226" t="s">
        <v>2610</v>
      </c>
      <c r="C161" s="1226"/>
      <c r="D161" s="1226"/>
      <c r="E161" s="1226"/>
      <c r="F161" s="1226"/>
      <c r="G161" s="1226"/>
      <c r="H161" s="1226"/>
      <c r="I161" s="1226"/>
      <c r="J161" s="1226"/>
      <c r="K161" s="1226"/>
      <c r="L161" s="1226"/>
      <c r="M161" s="1226"/>
      <c r="N161" s="1226"/>
    </row>
    <row r="162" spans="1:14" ht="39.75" customHeight="1" x14ac:dyDescent="0.2">
      <c r="B162" s="1219" t="s">
        <v>2611</v>
      </c>
      <c r="C162" s="1219"/>
      <c r="D162" s="1219"/>
      <c r="E162" s="1219"/>
      <c r="F162" s="1219"/>
      <c r="G162" s="1219"/>
      <c r="H162" s="1219"/>
      <c r="I162" s="1219"/>
      <c r="J162" s="1219"/>
      <c r="K162" s="1219"/>
      <c r="L162" s="1219"/>
      <c r="M162" s="1219"/>
      <c r="N162" s="1219"/>
    </row>
    <row r="163" spans="1:14" ht="12" customHeight="1" x14ac:dyDescent="0.2"/>
    <row r="164" spans="1:14" x14ac:dyDescent="0.2">
      <c r="B164" s="604" t="s">
        <v>2612</v>
      </c>
    </row>
    <row r="165" spans="1:14" x14ac:dyDescent="0.2">
      <c r="B165" s="604"/>
      <c r="C165" s="1219" t="s">
        <v>2613</v>
      </c>
      <c r="D165" s="1219"/>
      <c r="E165" s="1219"/>
      <c r="F165" s="1219"/>
      <c r="G165" s="1219"/>
      <c r="H165" s="1219"/>
      <c r="I165" s="1219"/>
      <c r="J165" s="1219"/>
      <c r="K165" s="1219"/>
      <c r="L165" s="1219"/>
      <c r="M165" s="1219"/>
      <c r="N165" s="1219"/>
    </row>
    <row r="166" spans="1:14" ht="12" customHeight="1" x14ac:dyDescent="0.2">
      <c r="B166" s="604"/>
    </row>
    <row r="167" spans="1:14" x14ac:dyDescent="0.2">
      <c r="B167" s="604" t="s">
        <v>2614</v>
      </c>
    </row>
    <row r="168" spans="1:14" ht="13.5" customHeight="1" x14ac:dyDescent="0.2">
      <c r="B168" s="1219" t="s">
        <v>2615</v>
      </c>
      <c r="C168" s="1219"/>
      <c r="D168" s="1219"/>
      <c r="E168" s="1219"/>
      <c r="F168" s="1219"/>
      <c r="G168" s="1219"/>
      <c r="H168" s="1219"/>
      <c r="I168" s="1219"/>
      <c r="J168" s="1219"/>
      <c r="K168" s="1219"/>
      <c r="L168" s="1219"/>
      <c r="M168" s="1219"/>
      <c r="N168" s="1219"/>
    </row>
    <row r="169" spans="1:14" ht="12" customHeight="1" x14ac:dyDescent="0.2"/>
    <row r="170" spans="1:14" x14ac:dyDescent="0.2">
      <c r="B170" s="604" t="s">
        <v>2616</v>
      </c>
    </row>
    <row r="171" spans="1:14" ht="27" customHeight="1" x14ac:dyDescent="0.2">
      <c r="B171" s="1219" t="s">
        <v>2617</v>
      </c>
      <c r="C171" s="1219"/>
      <c r="D171" s="1219"/>
      <c r="E171" s="1219"/>
      <c r="F171" s="1219"/>
      <c r="G171" s="1219"/>
      <c r="H171" s="1219"/>
      <c r="I171" s="1219"/>
      <c r="J171" s="1219"/>
      <c r="K171" s="1219"/>
      <c r="L171" s="1219"/>
      <c r="M171" s="1219"/>
      <c r="N171" s="1219"/>
    </row>
    <row r="172" spans="1:14" ht="12" customHeight="1" x14ac:dyDescent="0.2"/>
    <row r="173" spans="1:14" ht="15.75" x14ac:dyDescent="0.25">
      <c r="A173" s="1221" t="s">
        <v>2618</v>
      </c>
      <c r="B173" s="1221"/>
      <c r="C173" s="1221"/>
      <c r="D173" s="1221"/>
      <c r="E173" s="1221"/>
      <c r="F173" s="1221"/>
      <c r="G173" s="1221"/>
      <c r="H173" s="1221"/>
      <c r="I173" s="1221"/>
      <c r="J173" s="1221"/>
      <c r="K173" s="1221"/>
      <c r="L173" s="1221"/>
      <c r="M173" s="1221"/>
      <c r="N173" s="1221"/>
    </row>
    <row r="174" spans="1:14" ht="12" customHeight="1" x14ac:dyDescent="0.25">
      <c r="A174" s="1058"/>
      <c r="B174" s="1058"/>
      <c r="C174" s="1058"/>
      <c r="D174" s="1058"/>
      <c r="E174" s="1058"/>
      <c r="F174" s="1058"/>
      <c r="G174" s="1058"/>
      <c r="H174" s="1058"/>
      <c r="I174" s="1058"/>
      <c r="J174" s="1058"/>
      <c r="K174" s="1058"/>
      <c r="L174" s="1058"/>
      <c r="M174" s="1058"/>
      <c r="N174" s="1058"/>
    </row>
    <row r="175" spans="1:14" ht="27" customHeight="1" x14ac:dyDescent="0.2">
      <c r="B175" s="1226" t="s">
        <v>3002</v>
      </c>
      <c r="C175" s="1226"/>
      <c r="D175" s="1226"/>
      <c r="E175" s="1226"/>
      <c r="F175" s="1226"/>
      <c r="G175" s="1226"/>
      <c r="H175" s="1226"/>
      <c r="I175" s="1226"/>
      <c r="J175" s="1226"/>
      <c r="K175" s="1226"/>
      <c r="L175" s="1226"/>
      <c r="M175" s="1226"/>
      <c r="N175" s="1226"/>
    </row>
    <row r="176" spans="1:14" ht="27" customHeight="1" x14ac:dyDescent="0.2">
      <c r="B176" s="1219" t="s">
        <v>2619</v>
      </c>
      <c r="C176" s="1219"/>
      <c r="D176" s="1219"/>
      <c r="E176" s="1219"/>
      <c r="F176" s="1219"/>
      <c r="G176" s="1219"/>
      <c r="H176" s="1219"/>
      <c r="I176" s="1219"/>
      <c r="J176" s="1219"/>
      <c r="K176" s="1219"/>
      <c r="L176" s="1219"/>
      <c r="M176" s="1219"/>
      <c r="N176" s="1219"/>
    </row>
    <row r="177" spans="2:14" ht="12" customHeight="1" x14ac:dyDescent="0.2"/>
    <row r="178" spans="2:14" x14ac:dyDescent="0.2">
      <c r="B178" s="604" t="s">
        <v>2620</v>
      </c>
    </row>
    <row r="179" spans="2:14" ht="27" customHeight="1" x14ac:dyDescent="0.2">
      <c r="B179" s="1219" t="s">
        <v>2621</v>
      </c>
      <c r="C179" s="1219"/>
      <c r="D179" s="1219"/>
      <c r="E179" s="1219"/>
      <c r="F179" s="1219"/>
      <c r="G179" s="1219"/>
      <c r="H179" s="1219"/>
      <c r="I179" s="1219"/>
      <c r="J179" s="1219"/>
      <c r="K179" s="1219"/>
      <c r="L179" s="1219"/>
      <c r="M179" s="1219"/>
      <c r="N179" s="1219"/>
    </row>
    <row r="180" spans="2:14" ht="12" customHeight="1" x14ac:dyDescent="0.2"/>
    <row r="181" spans="2:14" ht="15.75" customHeight="1" x14ac:dyDescent="0.2">
      <c r="B181" s="604" t="s">
        <v>2622</v>
      </c>
    </row>
    <row r="182" spans="2:14" ht="39.75" customHeight="1" x14ac:dyDescent="0.2">
      <c r="B182" s="1219" t="s">
        <v>2623</v>
      </c>
      <c r="C182" s="1219"/>
      <c r="D182" s="1219"/>
      <c r="E182" s="1219"/>
      <c r="F182" s="1219"/>
      <c r="G182" s="1219"/>
      <c r="H182" s="1219"/>
      <c r="I182" s="1219"/>
      <c r="J182" s="1219"/>
      <c r="K182" s="1219"/>
      <c r="L182" s="1219"/>
      <c r="M182" s="1219"/>
      <c r="N182" s="1219"/>
    </row>
    <row r="183" spans="2:14" x14ac:dyDescent="0.2">
      <c r="C183" s="1219" t="s">
        <v>2624</v>
      </c>
      <c r="D183" s="1219"/>
      <c r="E183" s="1219"/>
      <c r="F183" s="1219"/>
      <c r="G183" s="1219"/>
      <c r="H183" s="1219"/>
      <c r="I183" s="1219"/>
      <c r="J183" s="1219"/>
      <c r="K183" s="1219"/>
      <c r="L183" s="1219"/>
      <c r="M183" s="1219"/>
      <c r="N183" s="1219"/>
    </row>
    <row r="184" spans="2:14" x14ac:dyDescent="0.2">
      <c r="C184" s="1219" t="s">
        <v>2625</v>
      </c>
      <c r="D184" s="1219"/>
      <c r="E184" s="1219"/>
      <c r="F184" s="1219"/>
      <c r="G184" s="1219"/>
      <c r="H184" s="1219"/>
      <c r="I184" s="1219"/>
      <c r="J184" s="1219"/>
      <c r="K184" s="1219"/>
      <c r="L184" s="1219"/>
      <c r="M184" s="1219"/>
      <c r="N184" s="1219"/>
    </row>
    <row r="185" spans="2:14" ht="12" customHeight="1" x14ac:dyDescent="0.2"/>
    <row r="186" spans="2:14" x14ac:dyDescent="0.2">
      <c r="B186" s="604" t="s">
        <v>2626</v>
      </c>
    </row>
    <row r="187" spans="2:14" ht="38.25" customHeight="1" x14ac:dyDescent="0.2">
      <c r="B187" s="1219" t="s">
        <v>2627</v>
      </c>
      <c r="C187" s="1219"/>
      <c r="D187" s="1219"/>
      <c r="E187" s="1219"/>
      <c r="F187" s="1219"/>
      <c r="G187" s="1219"/>
      <c r="H187" s="1219"/>
      <c r="I187" s="1219"/>
      <c r="J187" s="1219"/>
      <c r="K187" s="1219"/>
      <c r="L187" s="1219"/>
      <c r="M187" s="1219"/>
      <c r="N187" s="1219"/>
    </row>
    <row r="188" spans="2:14" ht="12" customHeight="1" x14ac:dyDescent="0.2"/>
    <row r="189" spans="2:14" ht="12" customHeight="1" x14ac:dyDescent="0.2"/>
  </sheetData>
  <mergeCells count="69">
    <mergeCell ref="B168:N168"/>
    <mergeCell ref="B162:N162"/>
    <mergeCell ref="B145:N145"/>
    <mergeCell ref="B114:N114"/>
    <mergeCell ref="B115:N115"/>
    <mergeCell ref="B119:N119"/>
    <mergeCell ref="B123:N123"/>
    <mergeCell ref="B127:N127"/>
    <mergeCell ref="B130:N130"/>
    <mergeCell ref="B131:N131"/>
    <mergeCell ref="B141:N141"/>
    <mergeCell ref="C142:N142"/>
    <mergeCell ref="C143:N143"/>
    <mergeCell ref="B144:N144"/>
    <mergeCell ref="B171:N171"/>
    <mergeCell ref="A173:N173"/>
    <mergeCell ref="B175:N175"/>
    <mergeCell ref="B176:N176"/>
    <mergeCell ref="B179:N179"/>
    <mergeCell ref="B182:N182"/>
    <mergeCell ref="C183:N183"/>
    <mergeCell ref="C184:N184"/>
    <mergeCell ref="B187:N187"/>
    <mergeCell ref="A38:N38"/>
    <mergeCell ref="C165:N165"/>
    <mergeCell ref="B147:N147"/>
    <mergeCell ref="B150:N150"/>
    <mergeCell ref="B152:N152"/>
    <mergeCell ref="B153:N153"/>
    <mergeCell ref="C154:N154"/>
    <mergeCell ref="C155:N155"/>
    <mergeCell ref="B157:N157"/>
    <mergeCell ref="B158:N158"/>
    <mergeCell ref="C159:N159"/>
    <mergeCell ref="B161:N161"/>
    <mergeCell ref="B113:N113"/>
    <mergeCell ref="B79:N79"/>
    <mergeCell ref="B80:N80"/>
    <mergeCell ref="B92:N92"/>
    <mergeCell ref="B93:N93"/>
    <mergeCell ref="B96:N96"/>
    <mergeCell ref="B97:N97"/>
    <mergeCell ref="B100:N100"/>
    <mergeCell ref="B103:N103"/>
    <mergeCell ref="B105:N105"/>
    <mergeCell ref="B109:N109"/>
    <mergeCell ref="B110:N110"/>
    <mergeCell ref="B75:N75"/>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8:N18"/>
    <mergeCell ref="B1:N1"/>
    <mergeCell ref="A2:N2"/>
    <mergeCell ref="B8:N8"/>
    <mergeCell ref="K10:L10"/>
    <mergeCell ref="A14:N14"/>
  </mergeCells>
  <hyperlinks>
    <hyperlink ref="I5" r:id="rId1" display="Local Government Entity Portal - LGS Website" xr:uid="{63083D34-3297-4A6B-8CC2-F8C551CF6AF7}"/>
    <hyperlink ref="K10" r:id="rId2" xr:uid="{E6DAEEBF-CFE0-4237-BF72-BA44DCD118C8}"/>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20" max="13" man="1"/>
    <brk id="171" max="16383" man="1"/>
    <brk id="212" max="16383" man="1"/>
  </rowBreaks>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88"/>
  <sheetViews>
    <sheetView zoomScale="90" zoomScaleNormal="90" workbookViewId="0">
      <pane xSplit="2" ySplit="10" topLeftCell="C11" activePane="bottomRight" state="frozen"/>
      <selection activeCell="A53" sqref="A53:K53"/>
      <selection pane="topRight" activeCell="A53" sqref="A53:K53"/>
      <selection pane="bottomLeft" activeCell="A53" sqref="A53:K53"/>
      <selection pane="bottomRight" activeCell="B5" sqref="B5"/>
    </sheetView>
  </sheetViews>
  <sheetFormatPr defaultColWidth="8.85546875" defaultRowHeight="12.75" x14ac:dyDescent="0.2"/>
  <cols>
    <col min="1" max="1" width="12.7109375" style="237" customWidth="1"/>
    <col min="2" max="2" width="55.7109375" style="237" customWidth="1"/>
    <col min="3" max="10" width="18.7109375" style="237" customWidth="1"/>
    <col min="11" max="16384" width="8.85546875" style="237"/>
  </cols>
  <sheetData>
    <row r="1" spans="1:11" ht="18" x14ac:dyDescent="0.25">
      <c r="A1" s="2"/>
      <c r="B1" s="4">
        <f>+'GW-STATEMENT NET POSITION(13)'!A1</f>
        <v>0</v>
      </c>
      <c r="C1" s="2"/>
      <c r="D1" s="2"/>
      <c r="E1" s="2"/>
      <c r="F1" s="2"/>
      <c r="G1" s="2"/>
      <c r="H1" s="2"/>
      <c r="I1" s="2"/>
      <c r="J1" s="2"/>
    </row>
    <row r="2" spans="1:11" ht="18" x14ac:dyDescent="0.25">
      <c r="A2" s="252"/>
      <c r="B2" s="235" t="s">
        <v>1407</v>
      </c>
      <c r="C2" s="252"/>
      <c r="D2" s="252"/>
      <c r="E2" s="252"/>
      <c r="F2" s="252"/>
      <c r="G2" s="252"/>
      <c r="H2" s="252"/>
      <c r="I2" s="252"/>
      <c r="J2" s="252"/>
    </row>
    <row r="3" spans="1:11" ht="18" x14ac:dyDescent="0.25">
      <c r="A3" s="252"/>
      <c r="B3" s="235" t="s">
        <v>165</v>
      </c>
      <c r="C3" s="252"/>
      <c r="D3" s="252"/>
      <c r="E3" s="252"/>
      <c r="F3" s="252"/>
      <c r="G3" s="252"/>
      <c r="H3" s="252"/>
      <c r="I3" s="252"/>
      <c r="J3" s="252"/>
    </row>
    <row r="4" spans="1:11" ht="18" x14ac:dyDescent="0.25">
      <c r="A4" s="2"/>
      <c r="B4" s="5" t="str">
        <f>+'GW-STATEMENT OF ACTIVITIES(14)'!B3</f>
        <v>FISCAL YEAR ENDING JUNE 30, 2024</v>
      </c>
      <c r="C4" s="2"/>
      <c r="D4" s="2"/>
      <c r="E4" s="2"/>
      <c r="F4" s="2"/>
      <c r="G4" s="2"/>
      <c r="H4" s="2"/>
      <c r="I4" s="2"/>
      <c r="J4" s="2"/>
    </row>
    <row r="5" spans="1:11" ht="18" x14ac:dyDescent="0.25">
      <c r="B5" s="238"/>
      <c r="H5"/>
      <c r="I5"/>
      <c r="J5" s="9" t="s">
        <v>876</v>
      </c>
    </row>
    <row r="6" spans="1:11" ht="18.75" thickBot="1" x14ac:dyDescent="0.3">
      <c r="B6" s="238"/>
      <c r="C6" s="240" t="s">
        <v>169</v>
      </c>
      <c r="D6" s="288"/>
      <c r="E6" s="288"/>
      <c r="F6" s="288"/>
      <c r="G6" s="288"/>
      <c r="H6" s="11"/>
      <c r="I6" s="11"/>
      <c r="J6" s="515" t="s">
        <v>879</v>
      </c>
    </row>
    <row r="7" spans="1:11" x14ac:dyDescent="0.2">
      <c r="H7"/>
      <c r="I7"/>
      <c r="J7"/>
    </row>
    <row r="8" spans="1:11" ht="16.5" thickBot="1" x14ac:dyDescent="0.3">
      <c r="A8" s="239"/>
      <c r="B8" s="239"/>
      <c r="C8" s="240" t="s">
        <v>690</v>
      </c>
      <c r="D8" s="241"/>
      <c r="E8" s="241"/>
      <c r="F8" s="241"/>
      <c r="G8" s="241"/>
      <c r="H8" s="9" t="s">
        <v>166</v>
      </c>
      <c r="I8" s="6"/>
      <c r="J8" s="6"/>
    </row>
    <row r="9" spans="1:11" ht="15.75" x14ac:dyDescent="0.25">
      <c r="A9" s="9" t="s">
        <v>149</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167</v>
      </c>
      <c r="I9" s="6"/>
      <c r="J9" s="9" t="s">
        <v>170</v>
      </c>
    </row>
    <row r="10" spans="1:11" ht="16.5" thickBot="1" x14ac:dyDescent="0.3">
      <c r="A10" s="515" t="s">
        <v>150</v>
      </c>
      <c r="B10" s="515" t="s">
        <v>151</v>
      </c>
      <c r="C10" s="515" t="str">
        <f>'NET POSITION-PROPRIETARY(18)'!C10</f>
        <v>Name</v>
      </c>
      <c r="D10" s="515" t="str">
        <f>'NET POSITION-PROPRIETARY(18)'!D10</f>
        <v>Name</v>
      </c>
      <c r="E10" s="515" t="str">
        <f>'NET POSITION-PROPRIETARY(18)'!E10</f>
        <v>Name</v>
      </c>
      <c r="F10" s="515" t="str">
        <f>'NET POSITION-PROPRIETARY(18)'!F10</f>
        <v>Name</v>
      </c>
      <c r="G10" s="515" t="str">
        <f>'NET POSITION-PROPRIETARY(18)'!G10</f>
        <v>Name</v>
      </c>
      <c r="H10" s="515" t="s">
        <v>1001</v>
      </c>
      <c r="I10" s="515" t="s">
        <v>168</v>
      </c>
      <c r="J10" s="515" t="s">
        <v>171</v>
      </c>
    </row>
    <row r="11" spans="1:11" ht="24.95" customHeight="1" x14ac:dyDescent="0.25">
      <c r="A11" s="336"/>
      <c r="B11" s="8" t="s">
        <v>691</v>
      </c>
      <c r="C11" s="296"/>
      <c r="D11" s="296"/>
      <c r="E11" s="296"/>
      <c r="F11" s="296"/>
      <c r="G11" s="296"/>
      <c r="H11" s="296"/>
      <c r="I11" s="296"/>
      <c r="J11" s="296"/>
    </row>
    <row r="12" spans="1:11" ht="24.95" customHeight="1" x14ac:dyDescent="0.2">
      <c r="A12" s="336">
        <v>340000</v>
      </c>
      <c r="B12" s="6" t="s">
        <v>692</v>
      </c>
      <c r="C12" s="245"/>
      <c r="D12" s="245"/>
      <c r="E12" s="245"/>
      <c r="F12" s="245"/>
      <c r="G12" s="245"/>
      <c r="H12" s="253">
        <f>+'CHG. IN NP-NONMAJOR ENTERPR(80)'!H12</f>
        <v>0</v>
      </c>
      <c r="I12" s="253">
        <f>SUM(C12:H12)</f>
        <v>0</v>
      </c>
      <c r="J12" s="253">
        <f>+'COMB. CHGE IN NP IN. SERV.(83)'!G12</f>
        <v>0</v>
      </c>
    </row>
    <row r="13" spans="1:11" ht="24.95" customHeight="1" x14ac:dyDescent="0.2">
      <c r="A13" s="336">
        <v>360000</v>
      </c>
      <c r="B13" s="6" t="s">
        <v>693</v>
      </c>
      <c r="C13" s="245"/>
      <c r="D13" s="245"/>
      <c r="E13" s="245"/>
      <c r="F13" s="245"/>
      <c r="G13" s="245"/>
      <c r="H13" s="253">
        <f>+'CHG. IN NP-NONMAJOR ENTERPR(80)'!H13</f>
        <v>0</v>
      </c>
      <c r="I13" s="253">
        <f>SUM(C13:H13)</f>
        <v>0</v>
      </c>
      <c r="J13" s="253">
        <f>+'COMB. CHGE IN NP IN. SERV.(83)'!G13</f>
        <v>0</v>
      </c>
    </row>
    <row r="14" spans="1:11" ht="24.95" customHeight="1" x14ac:dyDescent="0.2">
      <c r="A14" s="336">
        <v>363000</v>
      </c>
      <c r="B14" s="6" t="s">
        <v>694</v>
      </c>
      <c r="C14" s="245"/>
      <c r="D14" s="245"/>
      <c r="E14" s="245"/>
      <c r="F14" s="245"/>
      <c r="G14" s="245"/>
      <c r="H14" s="253">
        <f>+'CHG. IN NP-NONMAJOR ENTERPR(80)'!H14</f>
        <v>0</v>
      </c>
      <c r="I14" s="253">
        <f>SUM(C14:H14)</f>
        <v>0</v>
      </c>
      <c r="J14" s="253">
        <f>+'COMB. CHGE IN NP IN. SERV.(83)'!G14</f>
        <v>0</v>
      </c>
    </row>
    <row r="15" spans="1:11" ht="24.95" customHeight="1" thickBot="1" x14ac:dyDescent="0.25">
      <c r="A15" s="336"/>
      <c r="B15" s="6"/>
      <c r="C15" s="247"/>
      <c r="D15" s="247"/>
      <c r="E15" s="247"/>
      <c r="F15" s="247"/>
      <c r="G15" s="247"/>
      <c r="H15" s="254">
        <f>+'CHG. IN NP-NONMAJOR ENTERPR(80)'!H15</f>
        <v>0</v>
      </c>
      <c r="I15" s="254">
        <f>SUM(C15:H15)</f>
        <v>0</v>
      </c>
      <c r="J15" s="254"/>
    </row>
    <row r="16" spans="1:11" ht="24.95" customHeight="1" thickBot="1" x14ac:dyDescent="0.3">
      <c r="A16" s="336"/>
      <c r="B16" s="9" t="s">
        <v>695</v>
      </c>
      <c r="C16" s="254">
        <f>SUM(C12:C15)</f>
        <v>0</v>
      </c>
      <c r="D16" s="254">
        <f t="shared" ref="D16:J16" si="0">SUM(D12:D15)</f>
        <v>0</v>
      </c>
      <c r="E16" s="254">
        <f t="shared" si="0"/>
        <v>0</v>
      </c>
      <c r="F16" s="254">
        <f t="shared" ref="F16" si="1">SUM(F12:F15)</f>
        <v>0</v>
      </c>
      <c r="G16" s="254">
        <f t="shared" si="0"/>
        <v>0</v>
      </c>
      <c r="H16" s="254">
        <f t="shared" si="0"/>
        <v>0</v>
      </c>
      <c r="I16" s="254">
        <f t="shared" si="0"/>
        <v>0</v>
      </c>
      <c r="J16" s="254">
        <f t="shared" si="0"/>
        <v>0</v>
      </c>
      <c r="K16"/>
    </row>
    <row r="17" spans="1:11" ht="24.95" customHeight="1" x14ac:dyDescent="0.2">
      <c r="A17" s="336"/>
      <c r="B17" s="6"/>
      <c r="C17" s="253"/>
      <c r="D17" s="253"/>
      <c r="E17" s="253"/>
      <c r="F17" s="253"/>
      <c r="G17" s="253"/>
      <c r="H17" s="253"/>
      <c r="I17" s="253"/>
      <c r="J17" s="253"/>
      <c r="K17"/>
    </row>
    <row r="18" spans="1:11" ht="24.95" customHeight="1" x14ac:dyDescent="0.25">
      <c r="A18" s="336"/>
      <c r="B18" s="8" t="s">
        <v>696</v>
      </c>
      <c r="C18" s="253"/>
      <c r="D18" s="253"/>
      <c r="E18" s="253"/>
      <c r="F18" s="253"/>
      <c r="G18" s="253"/>
      <c r="H18" s="253"/>
      <c r="I18" s="253"/>
      <c r="J18" s="253"/>
      <c r="K18"/>
    </row>
    <row r="19" spans="1:11" ht="24.95" customHeight="1" x14ac:dyDescent="0.2">
      <c r="A19" s="336">
        <v>100</v>
      </c>
      <c r="B19" s="6" t="s">
        <v>697</v>
      </c>
      <c r="C19" s="245"/>
      <c r="D19" s="245"/>
      <c r="E19" s="245"/>
      <c r="F19" s="245"/>
      <c r="G19" s="245"/>
      <c r="H19" s="253">
        <f>+'CHG. IN NP-NONMAJOR ENTERPR(80)'!H19</f>
        <v>0</v>
      </c>
      <c r="I19" s="253">
        <f t="shared" ref="I19:I26" si="2">SUM(C19:H19)</f>
        <v>0</v>
      </c>
      <c r="J19" s="253">
        <f>+'COMB. CHGE IN NP IN. SERV.(83)'!G19</f>
        <v>0</v>
      </c>
    </row>
    <row r="20" spans="1:11" ht="24.95" customHeight="1" x14ac:dyDescent="0.2">
      <c r="A20" s="336">
        <v>200</v>
      </c>
      <c r="B20" s="6" t="s">
        <v>698</v>
      </c>
      <c r="C20" s="245"/>
      <c r="D20" s="245"/>
      <c r="E20" s="245"/>
      <c r="F20" s="245"/>
      <c r="G20" s="245"/>
      <c r="H20" s="253">
        <f>+'CHG. IN NP-NONMAJOR ENTERPR(80)'!H20</f>
        <v>0</v>
      </c>
      <c r="I20" s="253">
        <f t="shared" si="2"/>
        <v>0</v>
      </c>
      <c r="J20" s="253">
        <f>+'COMB. CHGE IN NP IN. SERV.(83)'!G20</f>
        <v>0</v>
      </c>
    </row>
    <row r="21" spans="1:11" ht="24.95" customHeight="1" x14ac:dyDescent="0.2">
      <c r="A21" s="336">
        <v>300</v>
      </c>
      <c r="B21" s="6" t="s">
        <v>699</v>
      </c>
      <c r="C21" s="245"/>
      <c r="D21" s="245"/>
      <c r="E21" s="245"/>
      <c r="F21" s="245"/>
      <c r="G21" s="245"/>
      <c r="H21" s="253">
        <f>+'CHG. IN NP-NONMAJOR ENTERPR(80)'!H21</f>
        <v>0</v>
      </c>
      <c r="I21" s="253">
        <f t="shared" si="2"/>
        <v>0</v>
      </c>
      <c r="J21" s="253">
        <f>+'COMB. CHGE IN NP IN. SERV.(83)'!G21</f>
        <v>0</v>
      </c>
    </row>
    <row r="22" spans="1:11" ht="24.95" customHeight="1" x14ac:dyDescent="0.2">
      <c r="A22" s="336">
        <v>400</v>
      </c>
      <c r="B22" s="6" t="s">
        <v>700</v>
      </c>
      <c r="C22" s="245"/>
      <c r="D22" s="245"/>
      <c r="E22" s="245"/>
      <c r="F22" s="245"/>
      <c r="G22" s="245"/>
      <c r="H22" s="253">
        <f>+'CHG. IN NP-NONMAJOR ENTERPR(80)'!H22</f>
        <v>0</v>
      </c>
      <c r="I22" s="253">
        <f t="shared" si="2"/>
        <v>0</v>
      </c>
      <c r="J22" s="253">
        <f>+'COMB. CHGE IN NP IN. SERV.(83)'!G22</f>
        <v>0</v>
      </c>
    </row>
    <row r="23" spans="1:11" ht="24.95" customHeight="1" x14ac:dyDescent="0.2">
      <c r="A23" s="336">
        <v>500</v>
      </c>
      <c r="B23" s="6" t="s">
        <v>701</v>
      </c>
      <c r="C23" s="245"/>
      <c r="D23" s="245"/>
      <c r="E23" s="245"/>
      <c r="F23" s="245"/>
      <c r="G23" s="245"/>
      <c r="H23" s="253">
        <f>+'CHG. IN NP-NONMAJOR ENTERPR(80)'!H23</f>
        <v>0</v>
      </c>
      <c r="I23" s="253">
        <f t="shared" si="2"/>
        <v>0</v>
      </c>
      <c r="J23" s="253">
        <f>+'COMB. CHGE IN NP IN. SERV.(83)'!G23</f>
        <v>0</v>
      </c>
    </row>
    <row r="24" spans="1:11" ht="24.95" customHeight="1" x14ac:dyDescent="0.2">
      <c r="A24" s="336">
        <v>810</v>
      </c>
      <c r="B24" s="6" t="s">
        <v>702</v>
      </c>
      <c r="C24" s="245"/>
      <c r="D24" s="245"/>
      <c r="E24" s="245"/>
      <c r="F24" s="245"/>
      <c r="G24" s="245"/>
      <c r="H24" s="253">
        <f>+'CHG. IN NP-NONMAJOR ENTERPR(80)'!H24</f>
        <v>0</v>
      </c>
      <c r="I24" s="253">
        <f t="shared" si="2"/>
        <v>0</v>
      </c>
      <c r="J24" s="253">
        <f>+'COMB. CHGE IN NP IN. SERV.(83)'!G24</f>
        <v>0</v>
      </c>
    </row>
    <row r="25" spans="1:11" ht="24.95" customHeight="1" x14ac:dyDescent="0.2">
      <c r="A25" s="336">
        <v>830</v>
      </c>
      <c r="B25" s="6" t="s">
        <v>2720</v>
      </c>
      <c r="C25" s="245"/>
      <c r="D25" s="245"/>
      <c r="E25" s="245"/>
      <c r="F25" s="245"/>
      <c r="G25" s="245"/>
      <c r="H25" s="253">
        <f>+'CHG. IN NP-NONMAJOR ENTERPR(80)'!H25</f>
        <v>0</v>
      </c>
      <c r="I25" s="253">
        <f t="shared" si="2"/>
        <v>0</v>
      </c>
      <c r="J25" s="253">
        <f>+'COMB. CHGE IN NP IN. SERV.(83)'!G25</f>
        <v>0</v>
      </c>
    </row>
    <row r="26" spans="1:11" ht="24.95" customHeight="1" thickBot="1" x14ac:dyDescent="0.25">
      <c r="A26" s="336"/>
      <c r="B26" s="6"/>
      <c r="C26" s="247"/>
      <c r="D26" s="247"/>
      <c r="E26" s="247"/>
      <c r="F26" s="247"/>
      <c r="G26" s="247"/>
      <c r="H26" s="254">
        <f>+'CHG. IN NP-NONMAJOR ENTERPR(80)'!H26</f>
        <v>0</v>
      </c>
      <c r="I26" s="254">
        <f t="shared" si="2"/>
        <v>0</v>
      </c>
      <c r="J26" s="253">
        <f>+'COMB. CHGE IN NP IN. SERV.(83)'!G26</f>
        <v>0</v>
      </c>
    </row>
    <row r="27" spans="1:11" ht="24.95" customHeight="1" thickBot="1" x14ac:dyDescent="0.3">
      <c r="A27" s="336"/>
      <c r="B27" s="9" t="s">
        <v>315</v>
      </c>
      <c r="C27" s="254">
        <f>SUM(C18:C26)</f>
        <v>0</v>
      </c>
      <c r="D27" s="254">
        <f t="shared" ref="D27:J27" si="3">SUM(D18:D26)</f>
        <v>0</v>
      </c>
      <c r="E27" s="254">
        <f t="shared" si="3"/>
        <v>0</v>
      </c>
      <c r="F27" s="254">
        <f t="shared" ref="F27" si="4">SUM(F18:F26)</f>
        <v>0</v>
      </c>
      <c r="G27" s="254">
        <f t="shared" si="3"/>
        <v>0</v>
      </c>
      <c r="H27" s="254">
        <f t="shared" si="3"/>
        <v>0</v>
      </c>
      <c r="I27" s="254">
        <f t="shared" si="3"/>
        <v>0</v>
      </c>
      <c r="J27" s="254">
        <f t="shared" si="3"/>
        <v>0</v>
      </c>
    </row>
    <row r="28" spans="1:11" ht="24.95" customHeight="1" thickBot="1" x14ac:dyDescent="0.25">
      <c r="A28" s="336"/>
      <c r="B28" s="6" t="s">
        <v>1028</v>
      </c>
      <c r="C28" s="254">
        <f>+C16-C27</f>
        <v>0</v>
      </c>
      <c r="D28" s="254">
        <f t="shared" ref="D28:J28" si="5">+D16-D27</f>
        <v>0</v>
      </c>
      <c r="E28" s="254">
        <f t="shared" si="5"/>
        <v>0</v>
      </c>
      <c r="F28" s="254">
        <f t="shared" ref="F28" si="6">+F16-F27</f>
        <v>0</v>
      </c>
      <c r="G28" s="254">
        <f t="shared" si="5"/>
        <v>0</v>
      </c>
      <c r="H28" s="254">
        <f t="shared" si="5"/>
        <v>0</v>
      </c>
      <c r="I28" s="254">
        <f t="shared" si="5"/>
        <v>0</v>
      </c>
      <c r="J28" s="254">
        <f t="shared" si="5"/>
        <v>0</v>
      </c>
    </row>
    <row r="29" spans="1:11" ht="24.95" customHeight="1" x14ac:dyDescent="0.25">
      <c r="A29" s="336"/>
      <c r="B29" s="8" t="s">
        <v>703</v>
      </c>
      <c r="C29" s="245"/>
      <c r="D29" s="245"/>
      <c r="E29" s="245"/>
      <c r="F29" s="245"/>
      <c r="G29" s="245"/>
      <c r="H29" s="253"/>
      <c r="I29" s="253"/>
      <c r="J29" s="253"/>
    </row>
    <row r="30" spans="1:11" ht="24.95" customHeight="1" x14ac:dyDescent="0.2">
      <c r="A30" s="336">
        <v>310000</v>
      </c>
      <c r="B30" s="6" t="s">
        <v>704</v>
      </c>
      <c r="C30" s="245"/>
      <c r="D30" s="245"/>
      <c r="E30" s="245"/>
      <c r="F30" s="245"/>
      <c r="G30" s="245"/>
      <c r="H30" s="253">
        <f>+'CHG. IN NP-NONMAJOR ENTERPR(80)'!H30</f>
        <v>0</v>
      </c>
      <c r="I30" s="253">
        <f t="shared" ref="I30:I36" si="7">SUM(C30:H30)</f>
        <v>0</v>
      </c>
      <c r="J30" s="253">
        <f>+'COMB. CHGE IN NP IN. SERV.(83)'!G30</f>
        <v>0</v>
      </c>
    </row>
    <row r="31" spans="1:11" ht="24.95" customHeight="1" x14ac:dyDescent="0.2">
      <c r="A31" s="336">
        <v>320000</v>
      </c>
      <c r="B31" s="6" t="s">
        <v>705</v>
      </c>
      <c r="C31" s="245"/>
      <c r="D31" s="245"/>
      <c r="E31" s="245"/>
      <c r="F31" s="245"/>
      <c r="G31" s="245"/>
      <c r="H31" s="253">
        <f>+'CHG. IN NP-NONMAJOR ENTERPR(80)'!H31</f>
        <v>0</v>
      </c>
      <c r="I31" s="253">
        <f t="shared" si="7"/>
        <v>0</v>
      </c>
      <c r="J31" s="253">
        <f>+'COMB. CHGE IN NP IN. SERV.(83)'!G31</f>
        <v>0</v>
      </c>
    </row>
    <row r="32" spans="1:11" ht="24.95" customHeight="1" x14ac:dyDescent="0.2">
      <c r="A32" s="336">
        <v>330000</v>
      </c>
      <c r="B32" s="6" t="s">
        <v>1031</v>
      </c>
      <c r="C32" s="245"/>
      <c r="D32" s="245"/>
      <c r="E32" s="245"/>
      <c r="F32" s="245"/>
      <c r="G32" s="245"/>
      <c r="H32" s="253">
        <f>+'CHG. IN NP-NONMAJOR ENTERPR(80)'!H32</f>
        <v>0</v>
      </c>
      <c r="I32" s="253">
        <f t="shared" si="7"/>
        <v>0</v>
      </c>
      <c r="J32" s="253">
        <f>+'COMB. CHGE IN NP IN. SERV.(83)'!G32</f>
        <v>0</v>
      </c>
    </row>
    <row r="33" spans="1:10" ht="24.95" customHeight="1" x14ac:dyDescent="0.2">
      <c r="A33" s="336">
        <v>371000</v>
      </c>
      <c r="B33" s="6" t="s">
        <v>1032</v>
      </c>
      <c r="C33" s="245"/>
      <c r="D33" s="245"/>
      <c r="E33" s="245"/>
      <c r="F33" s="245"/>
      <c r="G33" s="245"/>
      <c r="H33" s="253">
        <f>+'CHG. IN NP-NONMAJOR ENTERPR(80)'!H33</f>
        <v>0</v>
      </c>
      <c r="I33" s="253">
        <f t="shared" si="7"/>
        <v>0</v>
      </c>
      <c r="J33" s="253">
        <f>+'COMB. CHGE IN NP IN. SERV.(83)'!G33</f>
        <v>0</v>
      </c>
    </row>
    <row r="34" spans="1:10" ht="24.95" customHeight="1" x14ac:dyDescent="0.2">
      <c r="A34" s="336">
        <v>382030</v>
      </c>
      <c r="B34" s="6" t="s">
        <v>1389</v>
      </c>
      <c r="C34" s="245"/>
      <c r="D34" s="245"/>
      <c r="E34" s="245"/>
      <c r="F34" s="245"/>
      <c r="G34" s="245"/>
      <c r="H34" s="253">
        <f>+'CHG. IN NP-NONMAJOR ENTERPR(80)'!H34</f>
        <v>0</v>
      </c>
      <c r="I34" s="253">
        <f t="shared" si="7"/>
        <v>0</v>
      </c>
      <c r="J34" s="253">
        <f>+'COMB. CHGE IN NP IN. SERV.(83)'!G34</f>
        <v>0</v>
      </c>
    </row>
    <row r="35" spans="1:10" ht="24.95" customHeight="1" x14ac:dyDescent="0.2">
      <c r="A35" s="336">
        <v>490000</v>
      </c>
      <c r="B35" s="6" t="s">
        <v>1390</v>
      </c>
      <c r="C35" s="245"/>
      <c r="D35" s="245"/>
      <c r="E35" s="245"/>
      <c r="F35" s="245"/>
      <c r="G35" s="245"/>
      <c r="H35" s="253">
        <f>+'CHG. IN NP-NONMAJOR ENTERPR(80)'!H35</f>
        <v>0</v>
      </c>
      <c r="I35" s="253">
        <f t="shared" si="7"/>
        <v>0</v>
      </c>
      <c r="J35" s="253">
        <f>+'COMB. CHGE IN NP IN. SERV.(83)'!G35</f>
        <v>0</v>
      </c>
    </row>
    <row r="36" spans="1:10" ht="24.95" customHeight="1" x14ac:dyDescent="0.2">
      <c r="A36" s="336">
        <v>490500</v>
      </c>
      <c r="B36" s="6" t="s">
        <v>2708</v>
      </c>
      <c r="C36" s="245"/>
      <c r="D36" s="245"/>
      <c r="E36" s="245"/>
      <c r="F36" s="245"/>
      <c r="G36" s="245"/>
      <c r="H36" s="253">
        <f>'CHG. IN NP-NONMAJOR ENTERPR(80)'!H36</f>
        <v>0</v>
      </c>
      <c r="I36" s="253">
        <f t="shared" si="7"/>
        <v>0</v>
      </c>
      <c r="J36" s="253">
        <f>'COMB. CHGE IN NP IN. SERV.(83)'!G36</f>
        <v>0</v>
      </c>
    </row>
    <row r="37" spans="1:10" ht="24.95" customHeight="1" x14ac:dyDescent="0.2">
      <c r="A37" s="336">
        <v>384000</v>
      </c>
      <c r="B37" s="6" t="s">
        <v>1369</v>
      </c>
      <c r="C37" s="245"/>
      <c r="D37" s="245"/>
      <c r="E37" s="245"/>
      <c r="F37" s="245"/>
      <c r="G37" s="245"/>
      <c r="H37" s="253">
        <f>+'CHG. IN NP-NONMAJOR ENTERPR(80)'!H37</f>
        <v>0</v>
      </c>
      <c r="I37" s="253">
        <f>SUM(C37:H37)</f>
        <v>0</v>
      </c>
      <c r="J37" s="253">
        <f>+'COMB. CHGE IN NP IN. SERV.(83)'!G37</f>
        <v>0</v>
      </c>
    </row>
    <row r="38" spans="1:10" ht="24.95" customHeight="1" x14ac:dyDescent="0.2">
      <c r="A38" s="336">
        <v>385000</v>
      </c>
      <c r="B38" s="6" t="s">
        <v>1370</v>
      </c>
      <c r="C38" s="245"/>
      <c r="D38" s="245"/>
      <c r="E38" s="245"/>
      <c r="F38" s="245"/>
      <c r="G38" s="245"/>
      <c r="H38" s="253">
        <f>+'CHG. IN NP-NONMAJOR ENTERPR(80)'!H38</f>
        <v>0</v>
      </c>
      <c r="I38" s="253">
        <f>SUM(C38:H38)</f>
        <v>0</v>
      </c>
      <c r="J38" s="253">
        <f>+'COMB. CHGE IN NP IN. SERV.(83)'!G38</f>
        <v>0</v>
      </c>
    </row>
    <row r="39" spans="1:10" ht="24.95" customHeight="1" x14ac:dyDescent="0.2">
      <c r="A39" s="336">
        <v>524000</v>
      </c>
      <c r="B39" s="6" t="s">
        <v>1371</v>
      </c>
      <c r="C39" s="245"/>
      <c r="D39" s="245"/>
      <c r="E39" s="245"/>
      <c r="F39" s="245"/>
      <c r="G39" s="245"/>
      <c r="H39" s="253">
        <f>+'CHG. IN NP-NONMAJOR ENTERPR(80)'!H39</f>
        <v>0</v>
      </c>
      <c r="I39" s="253">
        <f>SUM(C39:H39)</f>
        <v>0</v>
      </c>
      <c r="J39" s="253">
        <f>+'COMB. CHGE IN NP IN. SERV.(83)'!G39</f>
        <v>0</v>
      </c>
    </row>
    <row r="40" spans="1:10" ht="24.95" customHeight="1" thickBot="1" x14ac:dyDescent="0.25">
      <c r="A40" s="336">
        <v>525000</v>
      </c>
      <c r="B40" s="6" t="s">
        <v>1372</v>
      </c>
      <c r="C40" s="247"/>
      <c r="D40" s="247"/>
      <c r="E40" s="247"/>
      <c r="F40" s="247"/>
      <c r="G40" s="247"/>
      <c r="H40" s="254">
        <f>+'CHG. IN NP-NONMAJOR ENTERPR(80)'!H40</f>
        <v>0</v>
      </c>
      <c r="I40" s="254">
        <f>SUM(C40:H40)</f>
        <v>0</v>
      </c>
      <c r="J40" s="254">
        <f>+'COMB. CHGE IN NP IN. SERV.(83)'!G40</f>
        <v>0</v>
      </c>
    </row>
    <row r="41" spans="1:10" ht="24.95" customHeight="1" thickBot="1" x14ac:dyDescent="0.3">
      <c r="A41" s="336"/>
      <c r="B41" s="9" t="s">
        <v>929</v>
      </c>
      <c r="C41" s="254">
        <f>SUM(C29:C40)</f>
        <v>0</v>
      </c>
      <c r="D41" s="254">
        <f t="shared" ref="D41:J41" si="8">SUM(D29:D40)</f>
        <v>0</v>
      </c>
      <c r="E41" s="254">
        <f t="shared" si="8"/>
        <v>0</v>
      </c>
      <c r="F41" s="254">
        <f t="shared" ref="F41" si="9">SUM(F29:F40)</f>
        <v>0</v>
      </c>
      <c r="G41" s="254">
        <f t="shared" si="8"/>
        <v>0</v>
      </c>
      <c r="H41" s="254">
        <f t="shared" si="8"/>
        <v>0</v>
      </c>
      <c r="I41" s="254">
        <f t="shared" si="8"/>
        <v>0</v>
      </c>
      <c r="J41" s="254">
        <f t="shared" si="8"/>
        <v>0</v>
      </c>
    </row>
    <row r="42" spans="1:10" ht="24.95" customHeight="1" x14ac:dyDescent="0.2">
      <c r="A42" s="336"/>
      <c r="B42" s="6" t="s">
        <v>11</v>
      </c>
      <c r="C42" s="279">
        <f>+C28+C41</f>
        <v>0</v>
      </c>
      <c r="D42" s="279">
        <f t="shared" ref="D42:J42" si="10">+D28+D41</f>
        <v>0</v>
      </c>
      <c r="E42" s="279">
        <f t="shared" si="10"/>
        <v>0</v>
      </c>
      <c r="F42" s="279">
        <f t="shared" ref="F42" si="11">+F28+F41</f>
        <v>0</v>
      </c>
      <c r="G42" s="279">
        <f t="shared" si="10"/>
        <v>0</v>
      </c>
      <c r="H42" s="279">
        <f t="shared" si="10"/>
        <v>0</v>
      </c>
      <c r="I42" s="279">
        <f t="shared" si="10"/>
        <v>0</v>
      </c>
      <c r="J42" s="279">
        <f t="shared" si="10"/>
        <v>0</v>
      </c>
    </row>
    <row r="43" spans="1:10" ht="24.95" customHeight="1" x14ac:dyDescent="0.2">
      <c r="A43" s="336"/>
      <c r="B43" s="6" t="s">
        <v>711</v>
      </c>
      <c r="C43" s="245"/>
      <c r="D43" s="245"/>
      <c r="E43" s="245"/>
      <c r="F43" s="245"/>
      <c r="G43" s="245"/>
      <c r="H43" s="253">
        <f>+'CHG. IN NP-NONMAJOR ENTERPR(80)'!H43</f>
        <v>0</v>
      </c>
      <c r="I43" s="253">
        <f>SUM(C43:H43)</f>
        <v>0</v>
      </c>
      <c r="J43" s="253">
        <f>+'COMB. CHGE IN NP IN. SERV.(83)'!G43</f>
        <v>0</v>
      </c>
    </row>
    <row r="44" spans="1:10" ht="24.95" customHeight="1" thickBot="1" x14ac:dyDescent="0.25">
      <c r="A44" s="336"/>
      <c r="B44" s="6" t="s">
        <v>393</v>
      </c>
      <c r="C44" s="247"/>
      <c r="D44" s="247"/>
      <c r="E44" s="247"/>
      <c r="F44" s="247"/>
      <c r="G44" s="247"/>
      <c r="H44" s="254">
        <f>+'CHG. IN NP-NONMAJOR ENTERPR(80)'!H44</f>
        <v>0</v>
      </c>
      <c r="I44" s="254">
        <f>SUM(C44:H44)</f>
        <v>0</v>
      </c>
      <c r="J44" s="254">
        <f>+'COMB. CHGE IN NP IN. SERV.(83)'!G44</f>
        <v>0</v>
      </c>
    </row>
    <row r="45" spans="1:10" ht="24.95" customHeight="1" x14ac:dyDescent="0.2">
      <c r="A45" s="336"/>
      <c r="B45" s="6" t="s">
        <v>1408</v>
      </c>
      <c r="C45" s="253">
        <f>+C42+C43+C44</f>
        <v>0</v>
      </c>
      <c r="D45" s="253">
        <f t="shared" ref="D45:J45" si="12">+D42+D43+D44</f>
        <v>0</v>
      </c>
      <c r="E45" s="253">
        <f t="shared" si="12"/>
        <v>0</v>
      </c>
      <c r="F45" s="253">
        <f t="shared" ref="F45" si="13">+F42+F43+F44</f>
        <v>0</v>
      </c>
      <c r="G45" s="253">
        <f t="shared" si="12"/>
        <v>0</v>
      </c>
      <c r="H45" s="253">
        <f t="shared" si="12"/>
        <v>0</v>
      </c>
      <c r="I45" s="253">
        <f t="shared" si="12"/>
        <v>0</v>
      </c>
      <c r="J45" s="253">
        <f t="shared" si="12"/>
        <v>0</v>
      </c>
    </row>
    <row r="46" spans="1:10" ht="24.95" customHeight="1" x14ac:dyDescent="0.2">
      <c r="A46" s="336"/>
      <c r="B46" s="6" t="str">
        <f>+'GW-STATEMENT OF ACTIVITIES(14)'!C58</f>
        <v>Total net position - July 1, 2022 as previously reported</v>
      </c>
      <c r="C46" s="245"/>
      <c r="D46" s="245"/>
      <c r="E46" s="245"/>
      <c r="F46" s="245"/>
      <c r="G46" s="245"/>
      <c r="H46" s="253">
        <f>+'CHG. IN NP-NONMAJOR ENTERPR(80)'!H46</f>
        <v>0</v>
      </c>
      <c r="I46" s="253">
        <f>SUM(C46:H46)</f>
        <v>0</v>
      </c>
      <c r="J46" s="253">
        <f>+'COMB. CHGE IN NP IN. SERV.(83)'!G46</f>
        <v>0</v>
      </c>
    </row>
    <row r="47" spans="1:10" ht="24.95" customHeight="1" thickBot="1" x14ac:dyDescent="0.25">
      <c r="A47" s="336"/>
      <c r="B47" s="6" t="s">
        <v>579</v>
      </c>
      <c r="C47" s="247"/>
      <c r="D47" s="247"/>
      <c r="E47" s="247"/>
      <c r="F47" s="247"/>
      <c r="G47" s="247"/>
      <c r="H47" s="254">
        <f>+'CHG. IN NP-NONMAJOR ENTERPR(80)'!H47</f>
        <v>0</v>
      </c>
      <c r="I47" s="254">
        <f>SUM(C47:H47)</f>
        <v>0</v>
      </c>
      <c r="J47" s="254">
        <f>+'COMB. CHGE IN NP IN. SERV.(83)'!G47</f>
        <v>0</v>
      </c>
    </row>
    <row r="48" spans="1:10" ht="24.95" customHeight="1" thickBot="1" x14ac:dyDescent="0.25">
      <c r="A48" s="336"/>
      <c r="B48" s="6" t="str">
        <f>+'GW-STATEMENT OF ACTIVITIES(14)'!C60</f>
        <v>Total net position - July 1, 2022 as restated</v>
      </c>
      <c r="C48" s="253">
        <f>+C46+C47</f>
        <v>0</v>
      </c>
      <c r="D48" s="253">
        <f t="shared" ref="D48:J48" si="14">+D46+D47</f>
        <v>0</v>
      </c>
      <c r="E48" s="253">
        <f t="shared" si="14"/>
        <v>0</v>
      </c>
      <c r="F48" s="253">
        <f t="shared" ref="F48" si="15">+F46+F47</f>
        <v>0</v>
      </c>
      <c r="G48" s="253">
        <f t="shared" si="14"/>
        <v>0</v>
      </c>
      <c r="H48" s="253">
        <f t="shared" si="14"/>
        <v>0</v>
      </c>
      <c r="I48" s="253">
        <f t="shared" si="14"/>
        <v>0</v>
      </c>
      <c r="J48" s="253">
        <f t="shared" si="14"/>
        <v>0</v>
      </c>
    </row>
    <row r="49" spans="1:10" ht="24.95" customHeight="1" thickBot="1" x14ac:dyDescent="0.25">
      <c r="A49" s="336"/>
      <c r="B49" s="296" t="str">
        <f>+'GW-STATEMENT OF ACTIVITIES(14)'!C61</f>
        <v>Total net position - June 30, 2023</v>
      </c>
      <c r="C49" s="256">
        <f>+C45+C48</f>
        <v>0</v>
      </c>
      <c r="D49" s="256">
        <f t="shared" ref="D49:J49" si="16">+D45+D48</f>
        <v>0</v>
      </c>
      <c r="E49" s="256">
        <f t="shared" si="16"/>
        <v>0</v>
      </c>
      <c r="F49" s="256">
        <f t="shared" ref="F49" si="17">+F45+F48</f>
        <v>0</v>
      </c>
      <c r="G49" s="256">
        <f t="shared" si="16"/>
        <v>0</v>
      </c>
      <c r="H49" s="256">
        <f t="shared" si="16"/>
        <v>0</v>
      </c>
      <c r="I49" s="279">
        <f t="shared" si="16"/>
        <v>0</v>
      </c>
      <c r="J49" s="256">
        <f t="shared" si="16"/>
        <v>0</v>
      </c>
    </row>
    <row r="50" spans="1:10" ht="24.95" customHeight="1" thickTop="1" x14ac:dyDescent="0.2">
      <c r="A50" s="276"/>
      <c r="B50" s="239"/>
      <c r="C50" s="239"/>
      <c r="D50" s="239"/>
      <c r="E50" s="239"/>
      <c r="F50" s="239"/>
      <c r="G50" s="239"/>
      <c r="H50" s="239"/>
      <c r="I50" s="239"/>
      <c r="J50" s="239"/>
    </row>
    <row r="51" spans="1:10" ht="24.95" customHeight="1" x14ac:dyDescent="0.2">
      <c r="A51" s="276"/>
      <c r="B51" s="239"/>
      <c r="C51" s="239"/>
      <c r="D51" s="239" t="s">
        <v>104</v>
      </c>
      <c r="E51" s="239"/>
      <c r="F51" s="239"/>
      <c r="G51" s="239"/>
      <c r="H51" s="239"/>
      <c r="I51" s="239"/>
      <c r="J51" s="239"/>
    </row>
    <row r="52" spans="1:10" ht="24.95" customHeight="1" x14ac:dyDescent="0.2">
      <c r="A52" s="276"/>
      <c r="B52" s="239"/>
      <c r="C52" s="239"/>
      <c r="D52" s="239" t="s">
        <v>741</v>
      </c>
      <c r="E52" s="239"/>
      <c r="F52" s="239"/>
      <c r="G52" s="239"/>
      <c r="H52" s="239"/>
      <c r="I52" s="239"/>
      <c r="J52" s="239"/>
    </row>
    <row r="53" spans="1:10" ht="24.95" customHeight="1" x14ac:dyDescent="0.2">
      <c r="A53" s="276"/>
      <c r="B53" s="239"/>
      <c r="C53" s="239"/>
      <c r="D53" s="239" t="s">
        <v>742</v>
      </c>
      <c r="E53" s="239"/>
      <c r="F53" s="239"/>
      <c r="G53" s="239"/>
      <c r="H53" s="239"/>
      <c r="I53" s="291"/>
      <c r="J53" s="239"/>
    </row>
    <row r="54" spans="1:10" ht="24.95" customHeight="1" thickBot="1" x14ac:dyDescent="0.3">
      <c r="A54" s="276"/>
      <c r="B54" s="239"/>
      <c r="C54" s="239"/>
      <c r="D54" s="244" t="s">
        <v>1436</v>
      </c>
      <c r="E54" s="239"/>
      <c r="F54" s="239"/>
      <c r="G54" s="239"/>
      <c r="H54" s="239"/>
      <c r="I54" s="293">
        <f>+I45+I53</f>
        <v>0</v>
      </c>
      <c r="J54" s="239"/>
    </row>
    <row r="55" spans="1:10" ht="24.95" customHeight="1" thickTop="1" x14ac:dyDescent="0.2">
      <c r="A55" s="276"/>
      <c r="B55" s="239"/>
      <c r="C55" s="239"/>
      <c r="D55" s="239"/>
      <c r="E55" s="239"/>
      <c r="F55" s="239"/>
      <c r="G55" s="239"/>
      <c r="H55" s="239"/>
      <c r="I55" s="239"/>
      <c r="J55" s="239"/>
    </row>
    <row r="56" spans="1:10" ht="24.95" customHeight="1" x14ac:dyDescent="0.2">
      <c r="A56" s="276"/>
      <c r="B56" s="239"/>
      <c r="C56" s="239"/>
      <c r="D56" s="239"/>
      <c r="E56" s="239"/>
      <c r="F56" s="239"/>
      <c r="G56" s="239"/>
      <c r="H56" s="239"/>
      <c r="I56" s="239"/>
      <c r="J56" s="239"/>
    </row>
    <row r="57" spans="1:10" ht="24.95" customHeight="1" x14ac:dyDescent="0.2">
      <c r="A57" s="276"/>
      <c r="B57" s="239"/>
      <c r="C57" s="239"/>
      <c r="D57" s="239"/>
      <c r="E57" s="239"/>
      <c r="F57" s="239"/>
      <c r="G57" s="239"/>
      <c r="H57" s="239"/>
      <c r="I57" s="239"/>
      <c r="J57" s="239"/>
    </row>
    <row r="58" spans="1:10" ht="24.95" customHeight="1" x14ac:dyDescent="0.2">
      <c r="A58" s="292" t="s">
        <v>1143</v>
      </c>
      <c r="B58" s="258"/>
      <c r="C58" s="258"/>
      <c r="D58" s="258"/>
      <c r="E58" s="258"/>
      <c r="F58" s="258"/>
      <c r="G58" s="258"/>
      <c r="H58" s="258"/>
      <c r="I58" s="258"/>
      <c r="J58" s="258"/>
    </row>
    <row r="59" spans="1:10" ht="15" x14ac:dyDescent="0.2">
      <c r="A59" s="276"/>
      <c r="B59" s="239"/>
      <c r="C59" s="239"/>
      <c r="D59" s="239"/>
      <c r="E59" s="239"/>
      <c r="F59" s="239"/>
      <c r="G59" s="239"/>
      <c r="H59" s="239"/>
      <c r="I59" s="239"/>
      <c r="J59" s="239"/>
    </row>
    <row r="60" spans="1:10" ht="15" x14ac:dyDescent="0.2">
      <c r="A60" s="276"/>
      <c r="B60" s="239"/>
      <c r="C60" s="239"/>
      <c r="D60" s="239"/>
      <c r="E60" s="239"/>
      <c r="F60" s="239"/>
      <c r="G60" s="239"/>
      <c r="H60" s="239"/>
      <c r="I60" s="239"/>
      <c r="J60" s="239"/>
    </row>
    <row r="61" spans="1:10" ht="15" x14ac:dyDescent="0.2">
      <c r="A61" s="276"/>
      <c r="B61" s="239"/>
      <c r="C61" s="239"/>
      <c r="D61" s="239"/>
      <c r="E61" s="239"/>
      <c r="F61" s="239"/>
      <c r="G61" s="239"/>
      <c r="H61" s="239"/>
      <c r="I61" s="239"/>
      <c r="J61" s="239"/>
    </row>
    <row r="62" spans="1:10" ht="15" x14ac:dyDescent="0.2">
      <c r="A62" s="276"/>
      <c r="B62" s="239"/>
      <c r="C62" s="239"/>
      <c r="D62" s="239"/>
      <c r="E62" s="239"/>
      <c r="F62" s="239"/>
      <c r="G62" s="239"/>
      <c r="H62" s="239"/>
      <c r="I62" s="239"/>
      <c r="J62" s="239"/>
    </row>
    <row r="63" spans="1:10" ht="15" x14ac:dyDescent="0.2">
      <c r="A63" s="276"/>
      <c r="B63" s="239"/>
      <c r="C63" s="239"/>
      <c r="D63" s="239"/>
      <c r="E63" s="239"/>
      <c r="F63" s="239"/>
      <c r="G63" s="239"/>
      <c r="H63" s="239"/>
      <c r="I63" s="239"/>
      <c r="J63" s="239"/>
    </row>
    <row r="64" spans="1:10" ht="15" x14ac:dyDescent="0.2">
      <c r="A64" s="276"/>
      <c r="B64" s="239"/>
      <c r="C64" s="239"/>
      <c r="D64" s="239"/>
      <c r="E64" s="239"/>
      <c r="F64" s="239"/>
      <c r="G64" s="239"/>
      <c r="H64" s="239"/>
      <c r="I64" s="239"/>
      <c r="J64" s="239"/>
    </row>
    <row r="65" spans="1:10" ht="15" x14ac:dyDescent="0.2">
      <c r="A65" s="276"/>
      <c r="B65" s="239"/>
      <c r="C65" s="239"/>
      <c r="D65" s="239"/>
      <c r="E65" s="239"/>
      <c r="F65" s="239"/>
      <c r="G65" s="239"/>
      <c r="H65" s="239"/>
      <c r="I65" s="239"/>
      <c r="J65" s="239"/>
    </row>
    <row r="66" spans="1:10" ht="15" x14ac:dyDescent="0.2">
      <c r="A66" s="276"/>
      <c r="B66" s="239"/>
      <c r="C66" s="239"/>
      <c r="D66" s="239"/>
      <c r="E66" s="239"/>
      <c r="F66" s="239"/>
      <c r="G66" s="239"/>
      <c r="H66" s="239"/>
      <c r="I66" s="239"/>
      <c r="J66" s="239"/>
    </row>
    <row r="67" spans="1:10" ht="15" x14ac:dyDescent="0.2">
      <c r="A67" s="276"/>
      <c r="B67" s="239"/>
      <c r="C67" s="239"/>
      <c r="D67" s="239"/>
      <c r="E67" s="239"/>
      <c r="F67" s="239"/>
      <c r="G67" s="239"/>
      <c r="H67" s="239"/>
      <c r="I67" s="239"/>
      <c r="J67" s="239"/>
    </row>
    <row r="68" spans="1:10" ht="15" x14ac:dyDescent="0.2">
      <c r="A68" s="276"/>
      <c r="B68" s="239"/>
      <c r="C68" s="239"/>
      <c r="D68" s="239"/>
      <c r="E68" s="239"/>
      <c r="F68" s="239"/>
      <c r="G68" s="239"/>
      <c r="H68" s="239"/>
      <c r="I68" s="239"/>
      <c r="J68" s="239"/>
    </row>
    <row r="69" spans="1:10" ht="15" x14ac:dyDescent="0.2">
      <c r="A69" s="276"/>
      <c r="B69" s="239"/>
      <c r="C69" s="239"/>
      <c r="D69" s="239"/>
      <c r="E69" s="239"/>
      <c r="F69" s="239"/>
      <c r="G69" s="239"/>
      <c r="H69" s="239"/>
      <c r="I69" s="239"/>
      <c r="J69" s="239"/>
    </row>
    <row r="70" spans="1:10" ht="15" x14ac:dyDescent="0.2">
      <c r="A70" s="276"/>
      <c r="B70" s="239"/>
      <c r="C70" s="239"/>
      <c r="D70" s="239"/>
      <c r="E70" s="239"/>
      <c r="F70" s="239"/>
      <c r="G70" s="239"/>
      <c r="H70" s="239"/>
      <c r="I70" s="239"/>
      <c r="J70" s="239"/>
    </row>
    <row r="71" spans="1:10" ht="15" x14ac:dyDescent="0.2">
      <c r="A71" s="276"/>
      <c r="B71" s="239"/>
      <c r="C71" s="239"/>
      <c r="D71" s="239"/>
      <c r="E71" s="239"/>
      <c r="F71" s="239"/>
      <c r="G71" s="239"/>
      <c r="H71" s="239"/>
      <c r="I71" s="239"/>
      <c r="J71" s="239"/>
    </row>
    <row r="72" spans="1:10" ht="15" x14ac:dyDescent="0.2">
      <c r="A72" s="276"/>
      <c r="B72" s="239"/>
      <c r="C72" s="239"/>
      <c r="D72" s="239"/>
      <c r="E72" s="239"/>
      <c r="F72" s="239"/>
      <c r="G72" s="239"/>
      <c r="H72" s="239"/>
      <c r="I72" s="239"/>
      <c r="J72" s="239"/>
    </row>
    <row r="73" spans="1:10" ht="15" x14ac:dyDescent="0.2">
      <c r="A73" s="276"/>
      <c r="B73" s="239"/>
      <c r="C73" s="239"/>
      <c r="D73" s="239"/>
      <c r="E73" s="239"/>
      <c r="F73" s="239"/>
      <c r="G73" s="239"/>
      <c r="H73" s="239"/>
      <c r="I73" s="239"/>
      <c r="J73" s="239"/>
    </row>
    <row r="74" spans="1:10" ht="15" x14ac:dyDescent="0.2">
      <c r="A74" s="276"/>
      <c r="B74" s="239"/>
      <c r="C74" s="239"/>
      <c r="D74" s="239"/>
      <c r="E74" s="239"/>
      <c r="F74" s="239"/>
      <c r="G74" s="239"/>
      <c r="H74" s="239"/>
      <c r="I74" s="239"/>
      <c r="J74" s="239"/>
    </row>
    <row r="75" spans="1:10" ht="15" x14ac:dyDescent="0.2">
      <c r="A75" s="276"/>
      <c r="B75" s="239"/>
      <c r="C75" s="239"/>
      <c r="D75" s="239"/>
      <c r="E75" s="239"/>
      <c r="F75" s="239"/>
      <c r="G75" s="239"/>
      <c r="H75" s="239"/>
      <c r="I75" s="239"/>
      <c r="J75" s="239"/>
    </row>
    <row r="76" spans="1:10" ht="15" x14ac:dyDescent="0.2">
      <c r="A76" s="276"/>
      <c r="B76" s="239"/>
      <c r="C76" s="239"/>
      <c r="D76" s="239"/>
      <c r="E76" s="239"/>
      <c r="F76" s="239"/>
      <c r="G76" s="239"/>
      <c r="H76" s="239"/>
      <c r="I76" s="239"/>
      <c r="J76" s="239"/>
    </row>
    <row r="77" spans="1:10" ht="15" x14ac:dyDescent="0.2">
      <c r="A77" s="276"/>
      <c r="B77" s="239"/>
      <c r="C77" s="239"/>
      <c r="D77" s="239"/>
      <c r="E77" s="239"/>
      <c r="F77" s="239"/>
      <c r="G77" s="239"/>
      <c r="H77" s="239"/>
      <c r="I77" s="239"/>
      <c r="J77" s="239"/>
    </row>
    <row r="78" spans="1:10" ht="15" x14ac:dyDescent="0.2">
      <c r="A78" s="276"/>
      <c r="B78" s="239"/>
      <c r="C78" s="239"/>
      <c r="D78" s="239"/>
      <c r="E78" s="239"/>
      <c r="F78" s="239"/>
      <c r="G78" s="239"/>
      <c r="H78" s="239"/>
      <c r="I78" s="239"/>
      <c r="J78" s="239"/>
    </row>
    <row r="79" spans="1:10" ht="15" x14ac:dyDescent="0.2">
      <c r="A79" s="276"/>
      <c r="B79" s="239"/>
      <c r="C79" s="239"/>
      <c r="D79" s="239"/>
      <c r="E79" s="239"/>
      <c r="F79" s="239"/>
      <c r="G79" s="239"/>
      <c r="H79" s="239"/>
      <c r="I79" s="239"/>
      <c r="J79" s="239"/>
    </row>
    <row r="80" spans="1:10" ht="15" x14ac:dyDescent="0.2">
      <c r="A80" s="239"/>
      <c r="B80" s="239"/>
      <c r="C80" s="239"/>
      <c r="D80" s="239"/>
      <c r="E80" s="239"/>
      <c r="F80" s="239"/>
      <c r="G80" s="239"/>
      <c r="H80" s="239"/>
      <c r="I80" s="239"/>
      <c r="J80" s="239"/>
    </row>
    <row r="81" spans="1:10" ht="15" x14ac:dyDescent="0.2">
      <c r="A81" s="239"/>
      <c r="B81" s="239"/>
      <c r="C81" s="239"/>
      <c r="D81" s="239"/>
      <c r="E81" s="239"/>
      <c r="F81" s="239"/>
      <c r="G81" s="239"/>
      <c r="H81" s="239"/>
      <c r="I81" s="239"/>
      <c r="J81" s="239"/>
    </row>
    <row r="82" spans="1:10" ht="15" x14ac:dyDescent="0.2">
      <c r="A82" s="239"/>
      <c r="B82" s="239"/>
      <c r="C82" s="239"/>
      <c r="D82" s="239"/>
      <c r="E82" s="239"/>
      <c r="F82" s="239"/>
      <c r="G82" s="239"/>
      <c r="H82" s="239"/>
      <c r="I82" s="239"/>
      <c r="J82" s="239"/>
    </row>
    <row r="83" spans="1:10" ht="15" x14ac:dyDescent="0.2">
      <c r="A83" s="239"/>
      <c r="B83" s="239"/>
      <c r="C83" s="239"/>
      <c r="D83" s="239"/>
      <c r="E83" s="239"/>
      <c r="F83" s="239"/>
      <c r="G83" s="239"/>
      <c r="H83" s="239"/>
      <c r="I83" s="239"/>
      <c r="J83" s="239"/>
    </row>
    <row r="84" spans="1:10" ht="15" x14ac:dyDescent="0.2">
      <c r="A84" s="239"/>
      <c r="B84" s="239"/>
      <c r="C84" s="239"/>
      <c r="D84" s="239"/>
      <c r="E84" s="239"/>
      <c r="F84" s="239"/>
      <c r="G84" s="239"/>
      <c r="H84" s="239"/>
      <c r="I84" s="239"/>
      <c r="J84" s="239"/>
    </row>
    <row r="85" spans="1:10" ht="15" x14ac:dyDescent="0.2">
      <c r="A85" s="239"/>
      <c r="B85" s="239"/>
      <c r="C85" s="239"/>
      <c r="D85" s="239"/>
      <c r="E85" s="239"/>
      <c r="F85" s="239"/>
      <c r="G85" s="239"/>
      <c r="H85" s="239"/>
      <c r="I85" s="239"/>
      <c r="J85" s="239"/>
    </row>
    <row r="86" spans="1:10" ht="15" x14ac:dyDescent="0.2">
      <c r="A86" s="239"/>
      <c r="B86" s="239"/>
      <c r="C86" s="239"/>
      <c r="D86" s="239"/>
      <c r="E86" s="239"/>
      <c r="F86" s="239"/>
      <c r="G86" s="239"/>
      <c r="H86" s="239"/>
      <c r="I86" s="239"/>
      <c r="J86" s="239"/>
    </row>
    <row r="87" spans="1:10" ht="15" x14ac:dyDescent="0.2">
      <c r="A87" s="239"/>
      <c r="B87" s="239"/>
      <c r="C87" s="239"/>
      <c r="D87" s="239"/>
      <c r="E87" s="239"/>
      <c r="F87" s="239"/>
      <c r="G87" s="239"/>
      <c r="H87" s="239"/>
      <c r="I87" s="239"/>
      <c r="J87" s="239"/>
    </row>
    <row r="88" spans="1:10" ht="15" x14ac:dyDescent="0.2">
      <c r="A88" s="239"/>
      <c r="B88" s="239"/>
      <c r="C88" s="239"/>
      <c r="D88" s="239"/>
      <c r="E88" s="239"/>
      <c r="F88" s="239"/>
      <c r="G88" s="239"/>
      <c r="H88" s="239"/>
      <c r="I88" s="239"/>
      <c r="J88" s="239"/>
    </row>
  </sheetData>
  <sheetProtection algorithmName="SHA-512" hashValue="CKOC0jZoBhutVuCm4XlXV5vpJ8Pz7795OvlVu0G6G+vzRAds/wAbUbT25U3aiuTqiOMP0tDY4HVdAi87tIGHyg==" saltValue="Zx3K0t2s5omdKaxExNu7EQ=="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activeCell="A6" sqref="A6"/>
    </sheetView>
  </sheetViews>
  <sheetFormatPr defaultColWidth="8.85546875" defaultRowHeight="12.75" x14ac:dyDescent="0.2"/>
  <cols>
    <col min="1" max="1" width="64.5703125" style="237" customWidth="1"/>
    <col min="2" max="9" width="20.7109375" style="237" customWidth="1"/>
    <col min="10" max="16384" width="8.85546875" style="237"/>
  </cols>
  <sheetData>
    <row r="1" spans="1:9" ht="18" x14ac:dyDescent="0.25">
      <c r="A1" s="4">
        <f>+'GW-STATEMENT NET POSITION(13)'!A1</f>
        <v>0</v>
      </c>
      <c r="B1" s="2"/>
      <c r="C1" s="2"/>
      <c r="D1" s="2"/>
      <c r="E1" s="2"/>
      <c r="F1" s="2"/>
      <c r="G1" s="2"/>
      <c r="H1" s="2"/>
      <c r="I1" s="252"/>
    </row>
    <row r="2" spans="1:9" ht="18" x14ac:dyDescent="0.25">
      <c r="A2" s="4" t="s">
        <v>30</v>
      </c>
      <c r="B2" s="2"/>
      <c r="C2" s="2"/>
      <c r="D2" s="2"/>
      <c r="E2" s="2"/>
      <c r="F2" s="2"/>
      <c r="G2" s="2"/>
      <c r="H2" s="2"/>
      <c r="I2" s="252"/>
    </row>
    <row r="3" spans="1:9" ht="18" x14ac:dyDescent="0.25">
      <c r="A3" s="4" t="s">
        <v>165</v>
      </c>
      <c r="B3" s="2"/>
      <c r="C3" s="2"/>
      <c r="D3" s="2"/>
      <c r="E3" s="2"/>
      <c r="F3" s="2"/>
      <c r="G3" s="2"/>
      <c r="H3" s="2"/>
      <c r="I3" s="252"/>
    </row>
    <row r="4" spans="1:9" ht="18" x14ac:dyDescent="0.25">
      <c r="A4" s="5" t="str">
        <f>+'GW-STATEMENT OF ACTIVITIES(14)'!B3</f>
        <v>FISCAL YEAR ENDING JUNE 30, 2024</v>
      </c>
      <c r="B4" s="2"/>
      <c r="C4" s="2"/>
      <c r="D4" s="2"/>
      <c r="E4" s="2"/>
      <c r="F4" s="2"/>
      <c r="G4" s="2"/>
      <c r="H4" s="2"/>
      <c r="I4" s="252"/>
    </row>
    <row r="5" spans="1:9" ht="18" x14ac:dyDescent="0.25">
      <c r="A5" s="238"/>
      <c r="I5" s="242" t="s">
        <v>876</v>
      </c>
    </row>
    <row r="6" spans="1:9" ht="18.75" thickBot="1" x14ac:dyDescent="0.3">
      <c r="A6" s="238"/>
      <c r="B6" s="240" t="s">
        <v>169</v>
      </c>
      <c r="C6" s="288"/>
      <c r="D6" s="288"/>
      <c r="E6" s="288"/>
      <c r="F6" s="288"/>
      <c r="G6" s="288"/>
      <c r="H6" s="288"/>
      <c r="I6" s="243" t="s">
        <v>879</v>
      </c>
    </row>
    <row r="8" spans="1:9" ht="16.5" thickBot="1" x14ac:dyDescent="0.3">
      <c r="A8" s="239"/>
      <c r="B8" s="240" t="s">
        <v>690</v>
      </c>
      <c r="C8" s="241"/>
      <c r="D8" s="241"/>
      <c r="E8" s="241"/>
      <c r="F8" s="241"/>
      <c r="G8" s="242" t="s">
        <v>166</v>
      </c>
      <c r="H8" s="239"/>
      <c r="I8" s="239"/>
    </row>
    <row r="9" spans="1:9" ht="15.75" x14ac:dyDescent="0.25">
      <c r="A9" s="242"/>
      <c r="B9" s="242" t="str">
        <f>'NET POSITION-PROPRIETARY(18)'!C9</f>
        <v>Fund #</v>
      </c>
      <c r="C9" s="242" t="str">
        <f>'NET POSITION-PROPRIETARY(18)'!D9</f>
        <v>Fund #</v>
      </c>
      <c r="D9" s="242" t="str">
        <f>'NET POSITION-PROPRIETARY(18)'!E9</f>
        <v>Fund #</v>
      </c>
      <c r="E9" s="242" t="str">
        <f>'NET POSITION-PROPRIETARY(18)'!F9</f>
        <v>Fund #</v>
      </c>
      <c r="F9" s="242" t="str">
        <f>'NET POSITION-PROPRIETARY(18)'!G9</f>
        <v>Fund #</v>
      </c>
      <c r="G9" s="242" t="s">
        <v>167</v>
      </c>
      <c r="H9" s="239"/>
      <c r="I9" s="242" t="s">
        <v>170</v>
      </c>
    </row>
    <row r="10" spans="1:9" ht="16.5" thickBot="1" x14ac:dyDescent="0.3">
      <c r="A10" s="243" t="s">
        <v>151</v>
      </c>
      <c r="B10" s="243" t="str">
        <f>'NET POSITION-PROPRIETARY(18)'!C10</f>
        <v>Name</v>
      </c>
      <c r="C10" s="243" t="str">
        <f>'NET POSITION-PROPRIETARY(18)'!D10</f>
        <v>Name</v>
      </c>
      <c r="D10" s="243" t="str">
        <f>'NET POSITION-PROPRIETARY(18)'!E10</f>
        <v>Name</v>
      </c>
      <c r="E10" s="243" t="str">
        <f>'NET POSITION-PROPRIETARY(18)'!F10</f>
        <v>Name</v>
      </c>
      <c r="F10" s="243" t="str">
        <f>'NET POSITION-PROPRIETARY(18)'!G10</f>
        <v>Name</v>
      </c>
      <c r="G10" s="243" t="s">
        <v>1001</v>
      </c>
      <c r="H10" s="243" t="s">
        <v>168</v>
      </c>
      <c r="I10" s="243" t="s">
        <v>171</v>
      </c>
    </row>
    <row r="11" spans="1:9" ht="20.100000000000001" customHeight="1" x14ac:dyDescent="0.25">
      <c r="A11" s="244" t="s">
        <v>36</v>
      </c>
      <c r="B11" s="264"/>
      <c r="C11" s="264"/>
      <c r="D11" s="264"/>
      <c r="E11" s="264"/>
      <c r="F11" s="264"/>
      <c r="G11" s="296"/>
      <c r="H11" s="296"/>
      <c r="I11" s="296"/>
    </row>
    <row r="12" spans="1:9" ht="20.100000000000001" customHeight="1" x14ac:dyDescent="0.2">
      <c r="A12" s="239" t="s">
        <v>31</v>
      </c>
      <c r="B12" s="245">
        <f>'CHANGE NET POSITION-PROP.(19)'!C16+B45+B51</f>
        <v>0</v>
      </c>
      <c r="C12" s="245">
        <f>'CHANGE NET POSITION-PROP.(19)'!D16+C45</f>
        <v>0</v>
      </c>
      <c r="D12" s="245">
        <f>'CHANGE NET POSITION-PROP.(19)'!E16</f>
        <v>0</v>
      </c>
      <c r="E12" s="245">
        <f>'CHANGE NET POSITION-PROP.(19)'!F16</f>
        <v>0</v>
      </c>
      <c r="F12" s="245">
        <f>'CHANGE NET POSITION-PROP.(19)'!G16</f>
        <v>0</v>
      </c>
      <c r="G12" s="253">
        <f>+'NONMAJOR ENTERPR. CASH FLOW(81)'!F10</f>
        <v>0</v>
      </c>
      <c r="H12" s="253">
        <f>SUM(B12:G12)</f>
        <v>0</v>
      </c>
      <c r="I12" s="253">
        <f>+'ST. OF CASH FLOWS-INT.SER.(84)'!E10</f>
        <v>0</v>
      </c>
    </row>
    <row r="13" spans="1:9" ht="20.100000000000001" customHeight="1" x14ac:dyDescent="0.2">
      <c r="A13" s="239" t="s">
        <v>32</v>
      </c>
      <c r="B13" s="245">
        <f>-'CHANGE NET POSITION-PROP.(19)'!C20-'CHANGE NET POSITION-PROP.(19)'!C21-'CHANGE NET POSITION-PROP.(19)'!C22-'CHANGE NET POSITION-PROP.(19)'!C23-'CHANGE NET POSITION-PROP.(19)'!C24</f>
        <v>0</v>
      </c>
      <c r="C13" s="245">
        <f>-'CHANGE NET POSITION-PROP.(19)'!D20-'CHANGE NET POSITION-PROP.(19)'!D21-'CHANGE NET POSITION-PROP.(19)'!D22-'CHANGE NET POSITION-PROP.(19)'!D23-'CHANGE NET POSITION-PROP.(19)'!D24</f>
        <v>0</v>
      </c>
      <c r="D13" s="245">
        <f>-'CHANGE NET POSITION-PROP.(19)'!E20-'CHANGE NET POSITION-PROP.(19)'!E21-'CHANGE NET POSITION-PROP.(19)'!E22-'CHANGE NET POSITION-PROP.(19)'!E23-'CHANGE NET POSITION-PROP.(19)'!E24</f>
        <v>0</v>
      </c>
      <c r="E13" s="245">
        <f>-'CHANGE NET POSITION-PROP.(19)'!F20-'CHANGE NET POSITION-PROP.(19)'!F21-'CHANGE NET POSITION-PROP.(19)'!F22-'CHANGE NET POSITION-PROP.(19)'!F23-'CHANGE NET POSITION-PROP.(19)'!F24</f>
        <v>0</v>
      </c>
      <c r="F13" s="245">
        <f>-'CHANGE NET POSITION-PROP.(19)'!G20-'CHANGE NET POSITION-PROP.(19)'!G21-'CHANGE NET POSITION-PROP.(19)'!G22-'CHANGE NET POSITION-PROP.(19)'!G23-'CHANGE NET POSITION-PROP.(19)'!G24</f>
        <v>0</v>
      </c>
      <c r="G13" s="253">
        <f>+'NONMAJOR ENTERPR. CASH FLOW(81)'!F11</f>
        <v>0</v>
      </c>
      <c r="H13" s="253">
        <f>SUM(B13:G13)</f>
        <v>0</v>
      </c>
      <c r="I13" s="253">
        <f>+'ST. OF CASH FLOWS-INT.SER.(84)'!E11</f>
        <v>0</v>
      </c>
    </row>
    <row r="14" spans="1:9" ht="20.100000000000001" customHeight="1" x14ac:dyDescent="0.2">
      <c r="A14" s="239" t="s">
        <v>33</v>
      </c>
      <c r="B14" s="245">
        <f>-'CHANGE NET POSITION-PROP.(19)'!C19+B53+B55+B54</f>
        <v>0</v>
      </c>
      <c r="C14" s="245">
        <f>-'CHANGE NET POSITION-PROP.(19)'!D19+C53+C54+C55</f>
        <v>0</v>
      </c>
      <c r="D14" s="245">
        <f>-'CHANGE NET POSITION-PROP.(19)'!E19</f>
        <v>0</v>
      </c>
      <c r="E14" s="245">
        <f>-'CHANGE NET POSITION-PROP.(19)'!F19</f>
        <v>0</v>
      </c>
      <c r="F14" s="245">
        <f>-'CHANGE NET POSITION-PROP.(19)'!G19</f>
        <v>0</v>
      </c>
      <c r="G14" s="253">
        <f>+'NONMAJOR ENTERPR. CASH FLOW(81)'!F12</f>
        <v>0</v>
      </c>
      <c r="H14" s="253">
        <f>SUM(B14:G14)</f>
        <v>0</v>
      </c>
      <c r="I14" s="253">
        <f>+'ST. OF CASH FLOWS-INT.SER.(84)'!E12</f>
        <v>0</v>
      </c>
    </row>
    <row r="15" spans="1:9" ht="20.100000000000001" customHeight="1" x14ac:dyDescent="0.2">
      <c r="A15" s="239" t="s">
        <v>34</v>
      </c>
      <c r="B15" s="245"/>
      <c r="C15" s="245"/>
      <c r="D15" s="245"/>
      <c r="E15" s="245"/>
      <c r="F15" s="245"/>
      <c r="G15" s="253">
        <f>+'NONMAJOR ENTERPR. CASH FLOW(81)'!F13</f>
        <v>0</v>
      </c>
      <c r="H15" s="253">
        <f>SUM(B15:G15)</f>
        <v>0</v>
      </c>
      <c r="I15" s="253">
        <f>+'ST. OF CASH FLOWS-INT.SER.(84)'!E13</f>
        <v>0</v>
      </c>
    </row>
    <row r="16" spans="1:9" ht="20.100000000000001" customHeight="1" thickBot="1" x14ac:dyDescent="0.25">
      <c r="A16" s="287" t="s">
        <v>35</v>
      </c>
      <c r="B16" s="247"/>
      <c r="C16" s="247"/>
      <c r="D16" s="247"/>
      <c r="E16" s="247"/>
      <c r="F16" s="247"/>
      <c r="G16" s="254">
        <f>+'NONMAJOR ENTERPR. CASH FLOW(81)'!F14</f>
        <v>0</v>
      </c>
      <c r="H16" s="254">
        <f>SUM(B16:G16)</f>
        <v>0</v>
      </c>
      <c r="I16" s="254">
        <f>+'ST. OF CASH FLOWS-INT.SER.(84)'!E14</f>
        <v>0</v>
      </c>
    </row>
    <row r="17" spans="1:9" ht="20.100000000000001" customHeight="1" thickBot="1" x14ac:dyDescent="0.25">
      <c r="A17" s="239" t="s">
        <v>719</v>
      </c>
      <c r="B17" s="254">
        <f>SUM(B11:B16)</f>
        <v>0</v>
      </c>
      <c r="C17" s="254">
        <f t="shared" ref="C17:I17" si="0">SUM(C11:C16)</f>
        <v>0</v>
      </c>
      <c r="D17" s="254">
        <f t="shared" si="0"/>
        <v>0</v>
      </c>
      <c r="E17" s="254">
        <f t="shared" si="0"/>
        <v>0</v>
      </c>
      <c r="F17" s="254">
        <f t="shared" ref="F17" si="1">SUM(F11:F16)</f>
        <v>0</v>
      </c>
      <c r="G17" s="254">
        <f t="shared" si="0"/>
        <v>0</v>
      </c>
      <c r="H17" s="254">
        <f t="shared" si="0"/>
        <v>0</v>
      </c>
      <c r="I17" s="254">
        <f t="shared" si="0"/>
        <v>0</v>
      </c>
    </row>
    <row r="18" spans="1:9" ht="30" customHeight="1" x14ac:dyDescent="0.25">
      <c r="A18" s="294" t="s">
        <v>37</v>
      </c>
      <c r="B18" s="245"/>
      <c r="C18" s="245"/>
      <c r="D18" s="245"/>
      <c r="E18" s="245"/>
      <c r="F18" s="245"/>
      <c r="G18" s="253"/>
      <c r="H18" s="253"/>
      <c r="I18" s="253"/>
    </row>
    <row r="19" spans="1:9" ht="20.100000000000001" customHeight="1" x14ac:dyDescent="0.2">
      <c r="A19" s="239" t="s">
        <v>38</v>
      </c>
      <c r="B19" s="245">
        <f>'CHANGE NET POSITION-PROP.(19)'!C44</f>
        <v>0</v>
      </c>
      <c r="C19" s="245">
        <f>'CHANGE NET POSITION-PROP.(19)'!D44</f>
        <v>0</v>
      </c>
      <c r="D19" s="245">
        <f>'CHANGE NET POSITION-PROP.(19)'!E44</f>
        <v>0</v>
      </c>
      <c r="E19" s="245">
        <f>'CHANGE NET POSITION-PROP.(19)'!F44</f>
        <v>0</v>
      </c>
      <c r="F19" s="245">
        <f>'CHANGE NET POSITION-PROP.(19)'!G44</f>
        <v>0</v>
      </c>
      <c r="G19" s="253">
        <f>+'NONMAJOR ENTERPR. CASH FLOW(81)'!F17</f>
        <v>0</v>
      </c>
      <c r="H19" s="253">
        <f>SUM(B19:G19)</f>
        <v>0</v>
      </c>
      <c r="I19" s="253">
        <f>+'ST. OF CASH FLOWS-INT.SER.(84)'!E17</f>
        <v>0</v>
      </c>
    </row>
    <row r="20" spans="1:9" ht="20.100000000000001" customHeight="1" x14ac:dyDescent="0.2">
      <c r="A20" s="239" t="s">
        <v>39</v>
      </c>
      <c r="B20" s="245"/>
      <c r="C20" s="245"/>
      <c r="D20" s="245"/>
      <c r="E20" s="245"/>
      <c r="F20" s="245"/>
      <c r="G20" s="253">
        <f>+'NONMAJOR ENTERPR. CASH FLOW(81)'!F18</f>
        <v>0</v>
      </c>
      <c r="H20" s="253">
        <f>SUM(B20:G20)</f>
        <v>0</v>
      </c>
      <c r="I20" s="253">
        <f>+'ST. OF CASH FLOWS-INT.SER.(84)'!E18</f>
        <v>0</v>
      </c>
    </row>
    <row r="21" spans="1:9" ht="20.100000000000001" customHeight="1" thickBot="1" x14ac:dyDescent="0.25">
      <c r="A21" s="239" t="s">
        <v>390</v>
      </c>
      <c r="B21" s="247"/>
      <c r="C21" s="247"/>
      <c r="D21" s="247">
        <f>'CHANGE NET POSITION-PROP.(19)'!E32</f>
        <v>0</v>
      </c>
      <c r="E21" s="247">
        <f>'CHANGE NET POSITION-PROP.(19)'!F32</f>
        <v>0</v>
      </c>
      <c r="F21" s="247">
        <f>'CHANGE NET POSITION-PROP.(19)'!G32</f>
        <v>0</v>
      </c>
      <c r="G21" s="254">
        <f>+'NONMAJOR ENTERPR. CASH FLOW(81)'!F19</f>
        <v>0</v>
      </c>
      <c r="H21" s="254">
        <f>SUM(B21:G21)</f>
        <v>0</v>
      </c>
      <c r="I21" s="254">
        <f>+'ST. OF CASH FLOWS-INT.SER.(84)'!E19</f>
        <v>0</v>
      </c>
    </row>
    <row r="22" spans="1:9" ht="30" customHeight="1" thickBot="1" x14ac:dyDescent="0.25">
      <c r="A22" s="295" t="s">
        <v>40</v>
      </c>
      <c r="B22" s="254">
        <f>SUM(B18:B21)</f>
        <v>0</v>
      </c>
      <c r="C22" s="254">
        <f t="shared" ref="C22:I22" si="2">SUM(C18:C21)</f>
        <v>0</v>
      </c>
      <c r="D22" s="254">
        <f t="shared" si="2"/>
        <v>0</v>
      </c>
      <c r="E22" s="254">
        <f t="shared" si="2"/>
        <v>0</v>
      </c>
      <c r="F22" s="254">
        <f t="shared" ref="F22" si="3">SUM(F18:F21)</f>
        <v>0</v>
      </c>
      <c r="G22" s="254">
        <f t="shared" si="2"/>
        <v>0</v>
      </c>
      <c r="H22" s="254">
        <f t="shared" si="2"/>
        <v>0</v>
      </c>
      <c r="I22" s="254">
        <f t="shared" si="2"/>
        <v>0</v>
      </c>
    </row>
    <row r="23" spans="1:9" ht="30" customHeight="1" x14ac:dyDescent="0.25">
      <c r="A23" s="294" t="s">
        <v>716</v>
      </c>
      <c r="B23" s="245"/>
      <c r="C23" s="245"/>
      <c r="D23" s="245"/>
      <c r="E23" s="245"/>
      <c r="F23" s="245"/>
      <c r="G23" s="253"/>
      <c r="H23" s="253"/>
      <c r="I23" s="253"/>
    </row>
    <row r="24" spans="1:9" ht="20.100000000000001" customHeight="1" x14ac:dyDescent="0.2">
      <c r="A24" s="239" t="s">
        <v>2709</v>
      </c>
      <c r="B24" s="245"/>
      <c r="C24" s="245"/>
      <c r="D24" s="245"/>
      <c r="E24" s="245"/>
      <c r="F24" s="245"/>
      <c r="G24" s="253">
        <f>+'NONMAJOR ENTERPR. CASH FLOW(81)'!F22</f>
        <v>0</v>
      </c>
      <c r="H24" s="253">
        <f t="shared" ref="H24:H30" si="4">SUM(B24:G24)</f>
        <v>0</v>
      </c>
      <c r="I24" s="253">
        <f>+'ST. OF CASH FLOWS-INT.SER.(84)'!E22</f>
        <v>0</v>
      </c>
    </row>
    <row r="25" spans="1:9" ht="20.100000000000001" customHeight="1" x14ac:dyDescent="0.2">
      <c r="A25" s="239" t="s">
        <v>41</v>
      </c>
      <c r="B25" s="245">
        <f>'CHANGE NET POSITION-PROP.(19)'!C43</f>
        <v>0</v>
      </c>
      <c r="C25" s="245">
        <f>'CHANGE NET POSITION-PROP.(19)'!D43</f>
        <v>0</v>
      </c>
      <c r="D25" s="245">
        <f>'CHANGE NET POSITION-PROP.(19)'!E43</f>
        <v>0</v>
      </c>
      <c r="E25" s="245">
        <f>'CHANGE NET POSITION-PROP.(19)'!F43</f>
        <v>0</v>
      </c>
      <c r="F25" s="245">
        <f>'CHANGE NET POSITION-PROP.(19)'!G43</f>
        <v>0</v>
      </c>
      <c r="G25" s="253">
        <f>+'NONMAJOR ENTERPR. CASH FLOW(81)'!F23</f>
        <v>0</v>
      </c>
      <c r="H25" s="253">
        <f t="shared" si="4"/>
        <v>0</v>
      </c>
      <c r="I25" s="253">
        <f>+'ST. OF CASH FLOWS-INT.SER.(84)'!E23</f>
        <v>0</v>
      </c>
    </row>
    <row r="26" spans="1:9" ht="20.100000000000001" customHeight="1" x14ac:dyDescent="0.2">
      <c r="A26" s="239" t="s">
        <v>42</v>
      </c>
      <c r="B26" s="245"/>
      <c r="C26" s="245"/>
      <c r="D26" s="245"/>
      <c r="E26" s="245"/>
      <c r="F26" s="245"/>
      <c r="G26" s="253">
        <f>+'NONMAJOR ENTERPR. CASH FLOW(81)'!F24</f>
        <v>0</v>
      </c>
      <c r="H26" s="253">
        <f t="shared" si="4"/>
        <v>0</v>
      </c>
      <c r="I26" s="253">
        <f>+'ST. OF CASH FLOWS-INT.SER.(84)'!E24</f>
        <v>0</v>
      </c>
    </row>
    <row r="27" spans="1:9" ht="20.100000000000001" customHeight="1" x14ac:dyDescent="0.2">
      <c r="A27" s="287" t="s">
        <v>2925</v>
      </c>
      <c r="B27" s="245"/>
      <c r="C27" s="245"/>
      <c r="D27" s="245"/>
      <c r="E27" s="245"/>
      <c r="F27" s="245"/>
      <c r="G27" s="253">
        <f>+'NONMAJOR ENTERPR. CASH FLOW(81)'!F25</f>
        <v>0</v>
      </c>
      <c r="H27" s="253">
        <f t="shared" si="4"/>
        <v>0</v>
      </c>
      <c r="I27" s="253">
        <f>+'ST. OF CASH FLOWS-INT.SER.(84)'!E25</f>
        <v>0</v>
      </c>
    </row>
    <row r="28" spans="1:9" ht="20.100000000000001" customHeight="1" x14ac:dyDescent="0.2">
      <c r="A28" s="239" t="s">
        <v>2926</v>
      </c>
      <c r="B28" s="245">
        <f>'CHANGE NET POSITION-PROP.(19)'!C35+'CHANGE NET POSITION-PROP.(19)'!C36</f>
        <v>0</v>
      </c>
      <c r="C28" s="245">
        <f>'CHANGE NET POSITION-PROP.(19)'!D35+'CHANGE NET POSITION-PROP.(19)'!D36</f>
        <v>0</v>
      </c>
      <c r="D28" s="245">
        <f>'CHANGE NET POSITION-PROP.(19)'!E35+'CHANGE NET POSITION-PROP.(19)'!E36</f>
        <v>0</v>
      </c>
      <c r="E28" s="245">
        <f>'CHANGE NET POSITION-PROP.(19)'!F35+'CHANGE NET POSITION-PROP.(19)'!F36</f>
        <v>0</v>
      </c>
      <c r="F28" s="245">
        <f>'CHANGE NET POSITION-PROP.(19)'!G35+'CHANGE NET POSITION-PROP.(19)'!G36</f>
        <v>0</v>
      </c>
      <c r="G28" s="253">
        <f>+'NONMAJOR ENTERPR. CASH FLOW(81)'!F26</f>
        <v>0</v>
      </c>
      <c r="H28" s="253">
        <f t="shared" si="4"/>
        <v>0</v>
      </c>
      <c r="I28" s="253">
        <f>+'ST. OF CASH FLOWS-INT.SER.(84)'!E26</f>
        <v>0</v>
      </c>
    </row>
    <row r="29" spans="1:9" ht="20.100000000000001" customHeight="1" x14ac:dyDescent="0.2">
      <c r="A29" s="239" t="s">
        <v>43</v>
      </c>
      <c r="B29" s="245"/>
      <c r="C29" s="245"/>
      <c r="D29" s="245"/>
      <c r="E29" s="245"/>
      <c r="F29" s="245"/>
      <c r="G29" s="253">
        <f>+'NONMAJOR ENTERPR. CASH FLOW(81)'!F27</f>
        <v>0</v>
      </c>
      <c r="H29" s="253">
        <f t="shared" si="4"/>
        <v>0</v>
      </c>
      <c r="I29" s="253">
        <f>+'ST. OF CASH FLOWS-INT.SER.(84)'!E27</f>
        <v>0</v>
      </c>
    </row>
    <row r="30" spans="1:9" ht="20.100000000000001" customHeight="1" thickBot="1" x14ac:dyDescent="0.25">
      <c r="A30" s="239" t="s">
        <v>44</v>
      </c>
      <c r="B30" s="247"/>
      <c r="C30" s="247"/>
      <c r="D30" s="247"/>
      <c r="E30" s="247"/>
      <c r="F30" s="247"/>
      <c r="G30" s="254">
        <f>+'NONMAJOR ENTERPR. CASH FLOW(81)'!F28</f>
        <v>0</v>
      </c>
      <c r="H30" s="254">
        <f t="shared" si="4"/>
        <v>0</v>
      </c>
      <c r="I30" s="254">
        <f>+'ST. OF CASH FLOWS-INT.SER.(84)'!E28</f>
        <v>0</v>
      </c>
    </row>
    <row r="31" spans="1:9" ht="30" customHeight="1" thickBot="1" x14ac:dyDescent="0.25">
      <c r="A31" s="295" t="s">
        <v>40</v>
      </c>
      <c r="B31" s="254">
        <f>SUM(B23:B30)</f>
        <v>0</v>
      </c>
      <c r="C31" s="254">
        <f t="shared" ref="C31:I31" si="5">SUM(C23:C30)</f>
        <v>0</v>
      </c>
      <c r="D31" s="254">
        <f t="shared" si="5"/>
        <v>0</v>
      </c>
      <c r="E31" s="254">
        <f t="shared" si="5"/>
        <v>0</v>
      </c>
      <c r="F31" s="254">
        <f t="shared" ref="F31" si="6">SUM(F23:F30)</f>
        <v>0</v>
      </c>
      <c r="G31" s="254">
        <f t="shared" si="5"/>
        <v>0</v>
      </c>
      <c r="H31" s="254">
        <f t="shared" si="5"/>
        <v>0</v>
      </c>
      <c r="I31" s="254">
        <f t="shared" si="5"/>
        <v>0</v>
      </c>
    </row>
    <row r="32" spans="1:9" ht="20.100000000000001" customHeight="1" x14ac:dyDescent="0.25">
      <c r="A32" s="244" t="s">
        <v>45</v>
      </c>
      <c r="B32" s="245"/>
      <c r="C32" s="245"/>
      <c r="D32" s="245"/>
      <c r="E32" s="245"/>
      <c r="F32" s="245"/>
      <c r="G32" s="253"/>
      <c r="H32" s="253"/>
      <c r="I32" s="253"/>
    </row>
    <row r="33" spans="1:9" ht="20.100000000000001" customHeight="1" x14ac:dyDescent="0.2">
      <c r="A33" s="239" t="s">
        <v>46</v>
      </c>
      <c r="B33" s="245"/>
      <c r="C33" s="245"/>
      <c r="D33" s="245"/>
      <c r="E33" s="245"/>
      <c r="F33" s="245"/>
      <c r="G33" s="253">
        <f>+'NONMAJOR ENTERPR. CASH FLOW(81)'!F31</f>
        <v>0</v>
      </c>
      <c r="H33" s="253">
        <f>SUM(B33:G33)</f>
        <v>0</v>
      </c>
      <c r="I33" s="253">
        <f>+'ST. OF CASH FLOWS-INT.SER.(84)'!E31</f>
        <v>0</v>
      </c>
    </row>
    <row r="34" spans="1:9" ht="20.100000000000001" customHeight="1" x14ac:dyDescent="0.2">
      <c r="A34" s="239" t="s">
        <v>1391</v>
      </c>
      <c r="B34" s="245"/>
      <c r="C34" s="245"/>
      <c r="D34" s="245"/>
      <c r="E34" s="245"/>
      <c r="F34" s="245"/>
      <c r="G34" s="253">
        <f>+'NONMAJOR ENTERPR. CASH FLOW(81)'!F32</f>
        <v>0</v>
      </c>
      <c r="H34" s="253">
        <f>SUM(B34:G34)</f>
        <v>0</v>
      </c>
      <c r="I34" s="253">
        <f>+'ST. OF CASH FLOWS-INT.SER.(84)'!E32</f>
        <v>0</v>
      </c>
    </row>
    <row r="35" spans="1:9" ht="20.100000000000001" customHeight="1" thickBot="1" x14ac:dyDescent="0.25">
      <c r="A35" s="239" t="s">
        <v>729</v>
      </c>
      <c r="B35" s="247">
        <f>'CHANGE NET POSITION-PROP.(19)'!C33</f>
        <v>0</v>
      </c>
      <c r="C35" s="247">
        <f>'CHANGE NET POSITION-PROP.(19)'!D33</f>
        <v>0</v>
      </c>
      <c r="D35" s="247">
        <f>'CHANGE NET POSITION-PROP.(19)'!E33</f>
        <v>0</v>
      </c>
      <c r="E35" s="247">
        <f>'CHANGE NET POSITION-PROP.(19)'!F33</f>
        <v>0</v>
      </c>
      <c r="F35" s="247">
        <f>'CHANGE NET POSITION-PROP.(19)'!G33</f>
        <v>0</v>
      </c>
      <c r="G35" s="254">
        <f>+'NONMAJOR ENTERPR. CASH FLOW(81)'!F33</f>
        <v>0</v>
      </c>
      <c r="H35" s="254">
        <f>SUM(B35:G35)</f>
        <v>0</v>
      </c>
      <c r="I35" s="254">
        <f>+'ST. OF CASH FLOWS-INT.SER.(84)'!E33</f>
        <v>0</v>
      </c>
    </row>
    <row r="36" spans="1:9" ht="20.100000000000001" customHeight="1" thickBot="1" x14ac:dyDescent="0.25">
      <c r="A36" s="275" t="s">
        <v>730</v>
      </c>
      <c r="B36" s="254">
        <f>SUM(B32:B35)</f>
        <v>0</v>
      </c>
      <c r="C36" s="254">
        <f t="shared" ref="C36:I36" si="7">SUM(C32:C35)</f>
        <v>0</v>
      </c>
      <c r="D36" s="254">
        <f t="shared" si="7"/>
        <v>0</v>
      </c>
      <c r="E36" s="254">
        <f t="shared" si="7"/>
        <v>0</v>
      </c>
      <c r="F36" s="254">
        <f t="shared" ref="F36" si="8">SUM(F32:F35)</f>
        <v>0</v>
      </c>
      <c r="G36" s="254">
        <f t="shared" si="7"/>
        <v>0</v>
      </c>
      <c r="H36" s="254">
        <f t="shared" si="7"/>
        <v>0</v>
      </c>
      <c r="I36" s="254">
        <f t="shared" si="7"/>
        <v>0</v>
      </c>
    </row>
    <row r="37" spans="1:9" ht="20.100000000000001" customHeight="1" x14ac:dyDescent="0.2">
      <c r="A37" s="275" t="s">
        <v>718</v>
      </c>
      <c r="B37" s="253">
        <f>+B17+B22+B31+B36</f>
        <v>0</v>
      </c>
      <c r="C37" s="253">
        <f t="shared" ref="C37:I37" si="9">+C17+C22+C31+C36</f>
        <v>0</v>
      </c>
      <c r="D37" s="253">
        <f t="shared" si="9"/>
        <v>0</v>
      </c>
      <c r="E37" s="253">
        <f t="shared" si="9"/>
        <v>0</v>
      </c>
      <c r="F37" s="253">
        <f t="shared" ref="F37" si="10">+F17+F22+F31+F36</f>
        <v>0</v>
      </c>
      <c r="G37" s="253">
        <f t="shared" si="9"/>
        <v>0</v>
      </c>
      <c r="H37" s="253">
        <f t="shared" si="9"/>
        <v>0</v>
      </c>
      <c r="I37" s="253">
        <f t="shared" si="9"/>
        <v>0</v>
      </c>
    </row>
    <row r="38" spans="1:9" ht="20.100000000000001" customHeight="1" thickBot="1" x14ac:dyDescent="0.25">
      <c r="A38" s="239" t="s">
        <v>2910</v>
      </c>
      <c r="B38" s="247"/>
      <c r="C38" s="247"/>
      <c r="D38" s="247"/>
      <c r="E38" s="247"/>
      <c r="F38" s="247"/>
      <c r="G38" s="254">
        <f>+'NONMAJOR ENTERPR. CASH FLOW(81)'!F36</f>
        <v>0</v>
      </c>
      <c r="H38" s="254">
        <f>SUM(B38:G38)</f>
        <v>0</v>
      </c>
      <c r="I38" s="254">
        <f>+'ST. OF CASH FLOWS-INT.SER.(84)'!E36</f>
        <v>0</v>
      </c>
    </row>
    <row r="39" spans="1:9" ht="20.100000000000001" customHeight="1" thickBot="1" x14ac:dyDescent="0.25">
      <c r="A39" s="239" t="s">
        <v>2911</v>
      </c>
      <c r="B39" s="256">
        <f>+B37+B38</f>
        <v>0</v>
      </c>
      <c r="C39" s="256">
        <f t="shared" ref="C39:I39" si="11">+C37+C38</f>
        <v>0</v>
      </c>
      <c r="D39" s="256">
        <f t="shared" si="11"/>
        <v>0</v>
      </c>
      <c r="E39" s="256">
        <f t="shared" si="11"/>
        <v>0</v>
      </c>
      <c r="F39" s="256">
        <f t="shared" ref="F39" si="12">+F37+F38</f>
        <v>0</v>
      </c>
      <c r="G39" s="256">
        <f t="shared" si="11"/>
        <v>0</v>
      </c>
      <c r="H39" s="256">
        <f t="shared" si="11"/>
        <v>0</v>
      </c>
      <c r="I39" s="256">
        <f t="shared" si="11"/>
        <v>0</v>
      </c>
    </row>
    <row r="40" spans="1:9" ht="20.100000000000001" customHeight="1" thickTop="1" x14ac:dyDescent="0.2">
      <c r="A40" s="239"/>
      <c r="B40" s="245"/>
      <c r="C40" s="245"/>
      <c r="D40" s="245"/>
      <c r="E40" s="245"/>
      <c r="F40" s="245"/>
      <c r="G40" s="253"/>
      <c r="H40" s="253"/>
      <c r="I40" s="253"/>
    </row>
    <row r="41" spans="1:9" ht="30" customHeight="1" x14ac:dyDescent="0.25">
      <c r="A41" s="282" t="s">
        <v>499</v>
      </c>
      <c r="B41" s="245"/>
      <c r="C41" s="245"/>
      <c r="D41" s="245"/>
      <c r="E41" s="245"/>
      <c r="F41" s="245"/>
      <c r="G41" s="253"/>
      <c r="H41" s="253"/>
      <c r="I41" s="253"/>
    </row>
    <row r="42" spans="1:9" ht="20.100000000000001" customHeight="1" x14ac:dyDescent="0.2">
      <c r="A42" s="239" t="s">
        <v>500</v>
      </c>
      <c r="B42" s="253">
        <f>'CHANGE NET POSITION-PROP.(19)'!C28</f>
        <v>0</v>
      </c>
      <c r="C42" s="253">
        <f>'CHANGE NET POSITION-PROP.(19)'!D28</f>
        <v>0</v>
      </c>
      <c r="D42" s="253">
        <f>'CHANGE NET POSITION-PROP.(19)'!E28</f>
        <v>0</v>
      </c>
      <c r="E42" s="253">
        <f>'CHANGE NET POSITION-PROP.(19)'!F28</f>
        <v>0</v>
      </c>
      <c r="F42" s="253">
        <f>'CHANGE NET POSITION-PROP.(19)'!G28</f>
        <v>0</v>
      </c>
      <c r="G42" s="253">
        <f>+'NONMAJOR ENTERPR. CASH FLOW(81)'!F40</f>
        <v>0</v>
      </c>
      <c r="H42" s="253">
        <f>SUM(B42:G42)</f>
        <v>0</v>
      </c>
      <c r="I42" s="253">
        <f>+'ST. OF CASH FLOWS-INT.SER.(84)'!E40</f>
        <v>0</v>
      </c>
    </row>
    <row r="43" spans="1:9" ht="30" customHeight="1" x14ac:dyDescent="0.2">
      <c r="A43" s="246" t="s">
        <v>501</v>
      </c>
      <c r="B43" s="245"/>
      <c r="C43" s="245"/>
      <c r="D43" s="245"/>
      <c r="E43" s="245"/>
      <c r="F43" s="245"/>
      <c r="G43" s="253"/>
      <c r="H43" s="253"/>
      <c r="I43" s="253"/>
    </row>
    <row r="44" spans="1:9" ht="20.100000000000001" customHeight="1" x14ac:dyDescent="0.2">
      <c r="A44" s="239" t="s">
        <v>502</v>
      </c>
      <c r="B44" s="245">
        <f>'CHANGE NET POSITION-PROP.(19)'!C25</f>
        <v>0</v>
      </c>
      <c r="C44" s="245">
        <f>'CHANGE NET POSITION-PROP.(19)'!D25</f>
        <v>0</v>
      </c>
      <c r="D44" s="245">
        <f>'CHANGE NET POSITION-PROP.(19)'!E25</f>
        <v>0</v>
      </c>
      <c r="E44" s="245">
        <f>'CHANGE NET POSITION-PROP.(19)'!F25</f>
        <v>0</v>
      </c>
      <c r="F44" s="245">
        <f>'CHANGE NET POSITION-PROP.(19)'!G25</f>
        <v>0</v>
      </c>
      <c r="G44" s="253">
        <f>+'NONMAJOR ENTERPR. CASH FLOW(81)'!F42</f>
        <v>0</v>
      </c>
      <c r="H44" s="253">
        <f t="shared" ref="H44:H55" si="13">SUM(B44:G44)</f>
        <v>0</v>
      </c>
      <c r="I44" s="253">
        <f>+'ST. OF CASH FLOWS-INT.SER.(84)'!E42</f>
        <v>0</v>
      </c>
    </row>
    <row r="45" spans="1:9" ht="20.100000000000001" customHeight="1" x14ac:dyDescent="0.2">
      <c r="A45" s="239" t="s">
        <v>503</v>
      </c>
      <c r="B45" s="245"/>
      <c r="C45" s="245"/>
      <c r="D45" s="245"/>
      <c r="E45" s="245"/>
      <c r="F45" s="245"/>
      <c r="G45" s="253">
        <f>+'NONMAJOR ENTERPR. CASH FLOW(81)'!F43</f>
        <v>0</v>
      </c>
      <c r="H45" s="253">
        <f t="shared" si="13"/>
        <v>0</v>
      </c>
      <c r="I45" s="253">
        <f>+'ST. OF CASH FLOWS-INT.SER.(84)'!E43</f>
        <v>0</v>
      </c>
    </row>
    <row r="46" spans="1:9" ht="20.100000000000001" customHeight="1" x14ac:dyDescent="0.2">
      <c r="A46" s="239" t="s">
        <v>504</v>
      </c>
      <c r="B46" s="245"/>
      <c r="C46" s="245"/>
      <c r="D46" s="245"/>
      <c r="E46" s="245"/>
      <c r="F46" s="245"/>
      <c r="G46" s="253">
        <f>+'NONMAJOR ENTERPR. CASH FLOW(81)'!F44</f>
        <v>0</v>
      </c>
      <c r="H46" s="253">
        <f t="shared" si="13"/>
        <v>0</v>
      </c>
      <c r="I46" s="253">
        <f>+'ST. OF CASH FLOWS-INT.SER.(84)'!E44</f>
        <v>0</v>
      </c>
    </row>
    <row r="47" spans="1:9" ht="20.100000000000001" customHeight="1" x14ac:dyDescent="0.2">
      <c r="A47" s="239" t="s">
        <v>1917</v>
      </c>
      <c r="B47" s="245"/>
      <c r="C47" s="245"/>
      <c r="D47" s="245"/>
      <c r="E47" s="245"/>
      <c r="F47" s="245"/>
      <c r="G47" s="253">
        <f>+'NONMAJOR ENTERPR. CASH FLOW(81)'!F45</f>
        <v>0</v>
      </c>
      <c r="H47" s="253">
        <f t="shared" si="13"/>
        <v>0</v>
      </c>
      <c r="I47" s="253">
        <f>+'ST. OF CASH FLOWS-INT.SER.(84)'!E45</f>
        <v>0</v>
      </c>
    </row>
    <row r="48" spans="1:9" ht="20.100000000000001" customHeight="1" x14ac:dyDescent="0.2">
      <c r="A48" s="239" t="s">
        <v>505</v>
      </c>
      <c r="B48" s="245"/>
      <c r="C48" s="245"/>
      <c r="D48" s="245"/>
      <c r="E48" s="245"/>
      <c r="F48" s="245"/>
      <c r="G48" s="253">
        <f>+'NONMAJOR ENTERPR. CASH FLOW(81)'!F46</f>
        <v>0</v>
      </c>
      <c r="H48" s="253">
        <f t="shared" si="13"/>
        <v>0</v>
      </c>
      <c r="I48" s="253">
        <f>+'ST. OF CASH FLOWS-INT.SER.(84)'!E46</f>
        <v>0</v>
      </c>
    </row>
    <row r="49" spans="1:9" ht="20.100000000000001" customHeight="1" x14ac:dyDescent="0.2">
      <c r="A49" s="239" t="s">
        <v>506</v>
      </c>
      <c r="B49" s="245"/>
      <c r="C49" s="245"/>
      <c r="D49" s="245"/>
      <c r="E49" s="245"/>
      <c r="F49" s="245"/>
      <c r="G49" s="253">
        <f>+'NONMAJOR ENTERPR. CASH FLOW(81)'!F47</f>
        <v>0</v>
      </c>
      <c r="H49" s="253">
        <f t="shared" si="13"/>
        <v>0</v>
      </c>
      <c r="I49" s="253">
        <f>+'ST. OF CASH FLOWS-INT.SER.(84)'!E47</f>
        <v>0</v>
      </c>
    </row>
    <row r="50" spans="1:9" ht="20.100000000000001" customHeight="1" x14ac:dyDescent="0.2">
      <c r="A50" s="239" t="s">
        <v>507</v>
      </c>
      <c r="B50" s="245"/>
      <c r="C50" s="245"/>
      <c r="D50" s="245"/>
      <c r="E50" s="245"/>
      <c r="F50" s="245"/>
      <c r="G50" s="253">
        <f>+'NONMAJOR ENTERPR. CASH FLOW(81)'!F48</f>
        <v>0</v>
      </c>
      <c r="H50" s="253">
        <f t="shared" si="13"/>
        <v>0</v>
      </c>
      <c r="I50" s="253">
        <f>+'ST. OF CASH FLOWS-INT.SER.(84)'!E48</f>
        <v>0</v>
      </c>
    </row>
    <row r="51" spans="1:9" ht="20.100000000000001" customHeight="1" x14ac:dyDescent="0.2">
      <c r="A51" s="239" t="s">
        <v>508</v>
      </c>
      <c r="B51" s="245"/>
      <c r="C51" s="245"/>
      <c r="D51" s="245"/>
      <c r="E51" s="245"/>
      <c r="F51" s="245"/>
      <c r="G51" s="253">
        <f>+'NONMAJOR ENTERPR. CASH FLOW(81)'!F49</f>
        <v>0</v>
      </c>
      <c r="H51" s="253">
        <f t="shared" si="13"/>
        <v>0</v>
      </c>
      <c r="I51" s="253">
        <f>+'ST. OF CASH FLOWS-INT.SER.(84)'!E49</f>
        <v>0</v>
      </c>
    </row>
    <row r="52" spans="1:9" ht="20.100000000000001" customHeight="1" x14ac:dyDescent="0.2">
      <c r="A52" s="239" t="s">
        <v>509</v>
      </c>
      <c r="B52" s="245"/>
      <c r="C52" s="245"/>
      <c r="D52" s="245"/>
      <c r="E52" s="245"/>
      <c r="F52" s="245"/>
      <c r="G52" s="253">
        <f>+'NONMAJOR ENTERPR. CASH FLOW(81)'!F50</f>
        <v>0</v>
      </c>
      <c r="H52" s="253">
        <f t="shared" si="13"/>
        <v>0</v>
      </c>
      <c r="I52" s="253">
        <f>+'ST. OF CASH FLOWS-INT.SER.(84)'!E50</f>
        <v>0</v>
      </c>
    </row>
    <row r="53" spans="1:9" ht="20.100000000000001" customHeight="1" x14ac:dyDescent="0.2">
      <c r="A53" s="239" t="s">
        <v>510</v>
      </c>
      <c r="B53" s="245"/>
      <c r="C53" s="245"/>
      <c r="D53" s="245"/>
      <c r="E53" s="245"/>
      <c r="F53" s="245"/>
      <c r="G53" s="253">
        <f>+'NONMAJOR ENTERPR. CASH FLOW(81)'!F51</f>
        <v>0</v>
      </c>
      <c r="H53" s="253">
        <f t="shared" si="13"/>
        <v>0</v>
      </c>
      <c r="I53" s="253">
        <f>+'ST. OF CASH FLOWS-INT.SER.(84)'!E51</f>
        <v>0</v>
      </c>
    </row>
    <row r="54" spans="1:9" ht="20.100000000000001" customHeight="1" x14ac:dyDescent="0.2">
      <c r="A54" s="239" t="s">
        <v>511</v>
      </c>
      <c r="B54" s="245"/>
      <c r="C54" s="245"/>
      <c r="D54" s="245"/>
      <c r="E54" s="245"/>
      <c r="F54" s="245"/>
      <c r="G54" s="253">
        <f>+'NONMAJOR ENTERPR. CASH FLOW(81)'!F52</f>
        <v>0</v>
      </c>
      <c r="H54" s="253">
        <f t="shared" si="13"/>
        <v>0</v>
      </c>
      <c r="I54" s="253">
        <f>+'ST. OF CASH FLOWS-INT.SER.(84)'!E52</f>
        <v>0</v>
      </c>
    </row>
    <row r="55" spans="1:9" ht="20.100000000000001" customHeight="1" thickBot="1" x14ac:dyDescent="0.25">
      <c r="A55" s="239" t="s">
        <v>1918</v>
      </c>
      <c r="B55" s="247"/>
      <c r="C55" s="247"/>
      <c r="D55" s="247"/>
      <c r="E55" s="247"/>
      <c r="F55" s="247"/>
      <c r="G55" s="254">
        <f>+'NONMAJOR ENTERPR. CASH FLOW(81)'!F53</f>
        <v>0</v>
      </c>
      <c r="H55" s="254">
        <f t="shared" si="13"/>
        <v>0</v>
      </c>
      <c r="I55" s="254">
        <f>+'ST. OF CASH FLOWS-INT.SER.(84)'!E53</f>
        <v>0</v>
      </c>
    </row>
    <row r="56" spans="1:9" ht="20.100000000000001" customHeight="1" thickBot="1" x14ac:dyDescent="0.25">
      <c r="A56" s="239" t="s">
        <v>534</v>
      </c>
      <c r="B56" s="256">
        <f t="shared" ref="B56:I56" si="14">SUM(B44:B55)</f>
        <v>0</v>
      </c>
      <c r="C56" s="256">
        <f t="shared" si="14"/>
        <v>0</v>
      </c>
      <c r="D56" s="256">
        <f t="shared" si="14"/>
        <v>0</v>
      </c>
      <c r="E56" s="256">
        <f t="shared" si="14"/>
        <v>0</v>
      </c>
      <c r="F56" s="256">
        <f t="shared" ref="F56" si="15">SUM(F44:F55)</f>
        <v>0</v>
      </c>
      <c r="G56" s="256">
        <f t="shared" si="14"/>
        <v>0</v>
      </c>
      <c r="H56" s="256">
        <f t="shared" si="14"/>
        <v>0</v>
      </c>
      <c r="I56" s="255">
        <f t="shared" si="14"/>
        <v>0</v>
      </c>
    </row>
    <row r="57" spans="1:9" ht="20.100000000000001" customHeight="1" thickTop="1" thickBot="1" x14ac:dyDescent="0.25">
      <c r="A57" s="239" t="s">
        <v>717</v>
      </c>
      <c r="B57" s="256">
        <f t="shared" ref="B57:I57" si="16">+B42+B56</f>
        <v>0</v>
      </c>
      <c r="C57" s="256">
        <f t="shared" si="16"/>
        <v>0</v>
      </c>
      <c r="D57" s="256">
        <f t="shared" si="16"/>
        <v>0</v>
      </c>
      <c r="E57" s="256">
        <f t="shared" si="16"/>
        <v>0</v>
      </c>
      <c r="F57" s="256">
        <f t="shared" ref="F57" si="17">+F42+F56</f>
        <v>0</v>
      </c>
      <c r="G57" s="256">
        <f t="shared" si="16"/>
        <v>0</v>
      </c>
      <c r="H57" s="256">
        <f t="shared" si="16"/>
        <v>0</v>
      </c>
      <c r="I57" s="274">
        <f t="shared" si="16"/>
        <v>0</v>
      </c>
    </row>
    <row r="58" spans="1:9" ht="20.100000000000001" customHeight="1" thickTop="1" x14ac:dyDescent="0.2">
      <c r="A58" s="239"/>
      <c r="B58" s="245"/>
      <c r="C58" s="245"/>
      <c r="D58" s="245"/>
      <c r="E58" s="245"/>
      <c r="F58" s="245"/>
      <c r="G58" s="253"/>
      <c r="H58" s="253"/>
      <c r="I58" s="253"/>
    </row>
    <row r="59" spans="1:9" ht="20.100000000000001" customHeight="1" x14ac:dyDescent="0.25">
      <c r="A59" s="244" t="s">
        <v>720</v>
      </c>
      <c r="B59" s="245"/>
      <c r="C59" s="245"/>
      <c r="D59" s="245"/>
      <c r="E59" s="245"/>
      <c r="F59" s="245"/>
      <c r="G59" s="253"/>
      <c r="H59" s="253"/>
      <c r="I59" s="253"/>
    </row>
    <row r="60" spans="1:9" ht="20.100000000000001" customHeight="1" x14ac:dyDescent="0.2">
      <c r="A60" s="239" t="s">
        <v>2710</v>
      </c>
      <c r="B60" s="245"/>
      <c r="C60" s="245"/>
      <c r="D60" s="245"/>
      <c r="E60" s="245"/>
      <c r="F60" s="245"/>
      <c r="G60" s="253">
        <f>+'NONMAJOR ENTERPR. CASH FLOW(81)'!F58</f>
        <v>0</v>
      </c>
      <c r="H60" s="253">
        <f>SUM(B60:G60)</f>
        <v>0</v>
      </c>
      <c r="I60" s="253">
        <f>+'ST. OF CASH FLOWS-INT.SER.(84)'!E58</f>
        <v>0</v>
      </c>
    </row>
    <row r="61" spans="1:9" ht="20.100000000000001" customHeight="1" x14ac:dyDescent="0.2">
      <c r="A61" s="239" t="s">
        <v>722</v>
      </c>
      <c r="B61" s="245"/>
      <c r="C61" s="245"/>
      <c r="D61" s="245"/>
      <c r="E61" s="245"/>
      <c r="F61" s="245"/>
      <c r="G61" s="253">
        <f>+'NONMAJOR ENTERPR. CASH FLOW(81)'!F59</f>
        <v>0</v>
      </c>
      <c r="H61" s="253">
        <f>SUM(B61:G61)</f>
        <v>0</v>
      </c>
      <c r="I61" s="253">
        <f>+'ST. OF CASH FLOWS-INT.SER.(84)'!E59</f>
        <v>0</v>
      </c>
    </row>
    <row r="62" spans="1:9" ht="20.100000000000001" customHeight="1" x14ac:dyDescent="0.2">
      <c r="A62" s="239" t="s">
        <v>723</v>
      </c>
      <c r="B62" s="245"/>
      <c r="C62" s="245"/>
      <c r="D62" s="245"/>
      <c r="E62" s="245"/>
      <c r="F62" s="245"/>
      <c r="G62" s="253">
        <f>+'NONMAJOR ENTERPR. CASH FLOW(81)'!F60</f>
        <v>0</v>
      </c>
      <c r="H62" s="253">
        <f>SUM(B62:G62)</f>
        <v>0</v>
      </c>
      <c r="I62" s="253">
        <f>+'ST. OF CASH FLOWS-INT.SER.(84)'!E60</f>
        <v>0</v>
      </c>
    </row>
    <row r="63" spans="1:9" ht="20.100000000000001" customHeight="1" x14ac:dyDescent="0.2">
      <c r="A63" s="239" t="s">
        <v>724</v>
      </c>
      <c r="B63" s="245"/>
      <c r="C63" s="245"/>
      <c r="D63" s="245"/>
      <c r="E63" s="245"/>
      <c r="F63" s="245"/>
      <c r="G63" s="253">
        <f>+'NONMAJOR ENTERPR. CASH FLOW(81)'!F61</f>
        <v>0</v>
      </c>
      <c r="H63" s="253">
        <f>SUM(B63:G63)</f>
        <v>0</v>
      </c>
      <c r="I63" s="253">
        <f>+'ST. OF CASH FLOWS-INT.SER.(84)'!E61</f>
        <v>0</v>
      </c>
    </row>
    <row r="64" spans="1:9" ht="20.100000000000001" customHeight="1" x14ac:dyDescent="0.2">
      <c r="A64" s="239" t="s">
        <v>725</v>
      </c>
      <c r="B64" s="245"/>
      <c r="C64" s="245"/>
      <c r="D64" s="245"/>
      <c r="E64" s="245"/>
      <c r="F64" s="245"/>
      <c r="G64" s="253">
        <f>+'NONMAJOR ENTERPR. CASH FLOW(81)'!F62</f>
        <v>0</v>
      </c>
      <c r="H64" s="253">
        <f>SUM(B64:G64)</f>
        <v>0</v>
      </c>
      <c r="I64" s="253">
        <f>+'ST. OF CASH FLOWS-INT.SER.(84)'!E62</f>
        <v>0</v>
      </c>
    </row>
    <row r="65" spans="1:9" ht="20.100000000000001" customHeight="1" x14ac:dyDescent="0.2">
      <c r="A65" s="239"/>
      <c r="B65" s="264"/>
      <c r="C65" s="264"/>
      <c r="D65" s="264"/>
      <c r="E65" s="264"/>
      <c r="F65" s="264"/>
      <c r="G65" s="264"/>
      <c r="H65" s="264"/>
      <c r="I65" s="264"/>
    </row>
    <row r="66" spans="1:9" ht="20.100000000000001" customHeight="1" x14ac:dyDescent="0.25">
      <c r="A66" s="250" t="s">
        <v>1144</v>
      </c>
      <c r="B66" s="258"/>
      <c r="C66" s="258"/>
      <c r="D66" s="258"/>
      <c r="E66" s="258"/>
      <c r="F66" s="258"/>
      <c r="G66" s="258"/>
      <c r="H66" s="258"/>
      <c r="I66" s="258"/>
    </row>
    <row r="67" spans="1:9" ht="20.100000000000001" customHeight="1" x14ac:dyDescent="0.2">
      <c r="A67" s="239"/>
      <c r="B67" s="239"/>
      <c r="C67" s="239"/>
      <c r="D67" s="239"/>
      <c r="E67" s="239"/>
      <c r="F67" s="239"/>
      <c r="G67" s="239"/>
      <c r="H67" s="239"/>
      <c r="I67" s="239"/>
    </row>
    <row r="68" spans="1:9" ht="20.100000000000001" customHeight="1" x14ac:dyDescent="0.2">
      <c r="A68" s="239"/>
      <c r="B68" s="239"/>
      <c r="C68" s="239"/>
      <c r="D68" s="239"/>
      <c r="E68" s="239"/>
      <c r="F68" s="239"/>
      <c r="G68" s="239"/>
      <c r="H68" s="239"/>
      <c r="I68" s="239"/>
    </row>
    <row r="69" spans="1:9" ht="20.100000000000001" customHeight="1" x14ac:dyDescent="0.2">
      <c r="A69" s="239"/>
      <c r="B69" s="239"/>
      <c r="C69" s="239"/>
      <c r="D69" s="239"/>
      <c r="E69" s="239"/>
      <c r="F69" s="239"/>
      <c r="G69" s="239"/>
      <c r="H69" s="239"/>
      <c r="I69" s="239"/>
    </row>
    <row r="70" spans="1:9" ht="20.100000000000001" customHeight="1" x14ac:dyDescent="0.2">
      <c r="A70" s="239"/>
      <c r="B70" s="239"/>
      <c r="C70" s="239"/>
      <c r="D70" s="239"/>
      <c r="E70" s="239"/>
      <c r="F70" s="239"/>
      <c r="G70" s="239"/>
      <c r="H70" s="239"/>
      <c r="I70" s="239"/>
    </row>
    <row r="71" spans="1:9" ht="15" x14ac:dyDescent="0.2">
      <c r="A71" s="239"/>
      <c r="B71" s="239"/>
      <c r="C71" s="239"/>
      <c r="D71" s="239"/>
      <c r="E71" s="239"/>
      <c r="F71" s="239"/>
      <c r="G71" s="239"/>
      <c r="H71" s="239"/>
      <c r="I71" s="239"/>
    </row>
    <row r="72" spans="1:9" ht="15" x14ac:dyDescent="0.2">
      <c r="A72" s="239"/>
      <c r="B72" s="239"/>
      <c r="C72" s="239"/>
      <c r="D72" s="239"/>
      <c r="E72" s="239"/>
      <c r="F72" s="239"/>
      <c r="G72" s="239"/>
      <c r="H72" s="239"/>
      <c r="I72" s="239"/>
    </row>
    <row r="73" spans="1:9" ht="15" x14ac:dyDescent="0.2">
      <c r="A73" s="239"/>
      <c r="B73" s="239"/>
      <c r="C73" s="239"/>
      <c r="D73" s="239"/>
      <c r="E73" s="239"/>
      <c r="F73" s="239"/>
      <c r="G73" s="239"/>
      <c r="H73" s="239"/>
      <c r="I73" s="239"/>
    </row>
    <row r="74" spans="1:9" ht="15" x14ac:dyDescent="0.2">
      <c r="A74" s="239"/>
      <c r="B74" s="239"/>
      <c r="C74" s="239"/>
      <c r="D74" s="239"/>
      <c r="E74" s="239"/>
      <c r="F74" s="239"/>
      <c r="G74" s="239"/>
      <c r="H74" s="239"/>
      <c r="I74" s="239"/>
    </row>
    <row r="75" spans="1:9" ht="15" x14ac:dyDescent="0.2">
      <c r="A75" s="239"/>
      <c r="B75" s="239"/>
      <c r="C75" s="239"/>
      <c r="D75" s="239"/>
      <c r="E75" s="239"/>
      <c r="F75" s="239"/>
      <c r="G75" s="239"/>
      <c r="H75" s="239"/>
      <c r="I75" s="239"/>
    </row>
  </sheetData>
  <sheetProtection algorithmName="SHA-512" hashValue="UAr2+6xdLmb+SXfIktFZOdmoVoLOUJLoaMj8tBlZbpKQMU3OB5YqMMBg7vdD0HVfaVHp6d8lk26R0Du2JK06OA==" saltValue="ExM5R+oZcRyMfLFTO92maw=="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C5" sqref="C5"/>
    </sheetView>
  </sheetViews>
  <sheetFormatPr defaultColWidth="8.85546875" defaultRowHeight="12.75" x14ac:dyDescent="0.2"/>
  <cols>
    <col min="1" max="1" width="4.7109375" style="237" customWidth="1"/>
    <col min="2" max="2" width="12.7109375" style="237" customWidth="1"/>
    <col min="3" max="3" width="52.7109375" style="237" customWidth="1"/>
    <col min="4" max="7" width="20.7109375" style="237" customWidth="1"/>
    <col min="8" max="8" width="20.85546875" style="237" customWidth="1"/>
    <col min="9" max="16384" width="8.85546875" style="237"/>
  </cols>
  <sheetData>
    <row r="1" spans="1:10" ht="24" customHeight="1" x14ac:dyDescent="0.25">
      <c r="A1"/>
      <c r="B1" s="2"/>
      <c r="C1" s="4">
        <f>+'GW-STATEMENT NET POSITION(13)'!A1</f>
        <v>0</v>
      </c>
      <c r="D1" s="2"/>
      <c r="E1" s="2"/>
      <c r="F1" s="2"/>
      <c r="G1" s="2"/>
    </row>
    <row r="2" spans="1:10" ht="24" customHeight="1" x14ac:dyDescent="0.25">
      <c r="A2"/>
      <c r="B2" s="2"/>
      <c r="C2" s="4" t="s">
        <v>1409</v>
      </c>
      <c r="D2" s="2"/>
      <c r="E2" s="2"/>
      <c r="F2" s="2"/>
      <c r="G2" s="2"/>
    </row>
    <row r="3" spans="1:10" ht="24" customHeight="1" x14ac:dyDescent="0.25">
      <c r="A3"/>
      <c r="B3" s="2"/>
      <c r="C3" s="4" t="s">
        <v>712</v>
      </c>
      <c r="D3" s="2"/>
      <c r="E3" s="2"/>
      <c r="F3" s="2"/>
      <c r="G3" s="2"/>
    </row>
    <row r="4" spans="1:10" ht="24" customHeight="1" x14ac:dyDescent="0.25">
      <c r="A4"/>
      <c r="B4" s="2"/>
      <c r="C4" s="5" t="str">
        <f>+'GW-STATEMENT NET POSITION(13)'!A3</f>
        <v>FISCAL YEAR ENDING JUNE 30, 2024</v>
      </c>
      <c r="D4" s="2"/>
      <c r="E4" s="2"/>
      <c r="F4" s="2"/>
      <c r="G4" s="2"/>
    </row>
    <row r="5" spans="1:10" ht="14.25" customHeight="1" thickBot="1" x14ac:dyDescent="0.3">
      <c r="C5" s="238"/>
      <c r="G5" s="242"/>
    </row>
    <row r="6" spans="1:10" ht="11.25" hidden="1" customHeight="1" x14ac:dyDescent="0.25">
      <c r="C6" s="238"/>
      <c r="D6" s="257"/>
      <c r="E6" s="252"/>
      <c r="F6" s="252"/>
      <c r="G6" s="252"/>
    </row>
    <row r="7" spans="1:10" ht="24" customHeight="1" thickBot="1" x14ac:dyDescent="0.3">
      <c r="D7" s="854" t="s">
        <v>560</v>
      </c>
      <c r="E7" s="855"/>
      <c r="F7" s="856"/>
      <c r="G7" s="1356" t="s">
        <v>2277</v>
      </c>
      <c r="H7" s="1357"/>
    </row>
    <row r="8" spans="1:10" ht="24" customHeight="1" x14ac:dyDescent="0.25">
      <c r="B8" s="239"/>
      <c r="C8" s="239"/>
      <c r="D8" s="850" t="s">
        <v>561</v>
      </c>
      <c r="E8" s="851" t="s">
        <v>567</v>
      </c>
      <c r="F8" s="845" t="s">
        <v>564</v>
      </c>
      <c r="G8" s="844" t="s">
        <v>2275</v>
      </c>
      <c r="H8" s="845" t="s">
        <v>2289</v>
      </c>
    </row>
    <row r="9" spans="1:10" ht="24" customHeight="1" x14ac:dyDescent="0.25">
      <c r="B9" s="242" t="s">
        <v>149</v>
      </c>
      <c r="C9" s="242"/>
      <c r="D9" s="852" t="s">
        <v>560</v>
      </c>
      <c r="E9" s="242" t="s">
        <v>560</v>
      </c>
      <c r="F9" s="853" t="s">
        <v>560</v>
      </c>
      <c r="G9" s="846" t="s">
        <v>1682</v>
      </c>
      <c r="H9" s="847" t="s">
        <v>1001</v>
      </c>
    </row>
    <row r="10" spans="1:10" ht="24" customHeight="1" thickBot="1" x14ac:dyDescent="0.3">
      <c r="B10" s="243" t="s">
        <v>150</v>
      </c>
      <c r="C10" s="243" t="s">
        <v>151</v>
      </c>
      <c r="D10" s="848" t="s">
        <v>562</v>
      </c>
      <c r="E10" s="243" t="s">
        <v>563</v>
      </c>
      <c r="F10" s="849" t="s">
        <v>565</v>
      </c>
      <c r="G10" s="848" t="s">
        <v>2276</v>
      </c>
      <c r="H10" s="849" t="s">
        <v>566</v>
      </c>
    </row>
    <row r="11" spans="1:10" ht="24" customHeight="1" x14ac:dyDescent="0.25">
      <c r="B11" s="275"/>
      <c r="C11" s="8" t="s">
        <v>880</v>
      </c>
      <c r="D11" s="296"/>
      <c r="E11" s="296"/>
      <c r="F11" s="296"/>
      <c r="G11" s="296"/>
      <c r="H11"/>
    </row>
    <row r="12" spans="1:10" ht="24" customHeight="1" x14ac:dyDescent="0.2">
      <c r="B12" s="276">
        <v>101000</v>
      </c>
      <c r="C12" s="239" t="s">
        <v>881</v>
      </c>
      <c r="D12" s="245"/>
      <c r="E12" s="245"/>
      <c r="F12" s="245"/>
      <c r="G12" s="245"/>
      <c r="H12" s="245"/>
    </row>
    <row r="13" spans="1:10" ht="24" customHeight="1" x14ac:dyDescent="0.2">
      <c r="B13" s="276">
        <v>101100</v>
      </c>
      <c r="C13" s="239" t="s">
        <v>715</v>
      </c>
      <c r="D13" s="245"/>
      <c r="E13" s="245"/>
      <c r="F13" s="245"/>
      <c r="G13" s="245"/>
      <c r="H13" s="245"/>
    </row>
    <row r="14" spans="1:10" ht="24" customHeight="1" x14ac:dyDescent="0.2">
      <c r="B14" s="276"/>
      <c r="C14" s="239" t="s">
        <v>713</v>
      </c>
      <c r="D14" s="253"/>
      <c r="E14" s="253"/>
      <c r="F14" s="253"/>
      <c r="G14" s="253"/>
      <c r="H14" s="253"/>
    </row>
    <row r="15" spans="1:10" ht="31.5" customHeight="1" x14ac:dyDescent="0.2">
      <c r="B15" s="298">
        <v>110000</v>
      </c>
      <c r="C15" s="246" t="s">
        <v>1006</v>
      </c>
      <c r="D15" s="245"/>
      <c r="E15" s="245"/>
      <c r="F15" s="245"/>
      <c r="G15" s="245"/>
      <c r="H15" s="245"/>
    </row>
    <row r="16" spans="1:10" ht="29.25" customHeight="1" x14ac:dyDescent="0.2">
      <c r="B16" s="276">
        <v>120000</v>
      </c>
      <c r="C16" s="246" t="s">
        <v>547</v>
      </c>
      <c r="D16" s="245"/>
      <c r="E16" s="245"/>
      <c r="F16" s="245"/>
      <c r="G16" s="245"/>
      <c r="H16" s="245"/>
      <c r="J16" s="277"/>
    </row>
    <row r="17" spans="1:10" ht="24" customHeight="1" x14ac:dyDescent="0.2">
      <c r="B17" s="276">
        <v>128000</v>
      </c>
      <c r="C17" s="239" t="s">
        <v>714</v>
      </c>
      <c r="D17" s="245"/>
      <c r="E17" s="245"/>
      <c r="F17" s="245"/>
      <c r="G17" s="245"/>
      <c r="H17" s="245"/>
    </row>
    <row r="18" spans="1:10" ht="24" customHeight="1" x14ac:dyDescent="0.2">
      <c r="B18" s="276">
        <v>130000</v>
      </c>
      <c r="C18" s="239" t="s">
        <v>2286</v>
      </c>
      <c r="D18" s="245"/>
      <c r="E18" s="245"/>
      <c r="F18" s="245"/>
      <c r="G18" s="245"/>
      <c r="H18" s="245"/>
    </row>
    <row r="19" spans="1:10" ht="24" customHeight="1" x14ac:dyDescent="0.2">
      <c r="B19" s="276">
        <v>170000</v>
      </c>
      <c r="C19" s="239" t="s">
        <v>2278</v>
      </c>
      <c r="D19" s="245"/>
      <c r="E19" s="245"/>
      <c r="F19" s="245"/>
      <c r="G19" s="245"/>
      <c r="H19" s="245"/>
      <c r="J19" s="277"/>
    </row>
    <row r="20" spans="1:10" ht="24" customHeight="1" thickBot="1" x14ac:dyDescent="0.25">
      <c r="A20" s="265"/>
      <c r="B20" s="276"/>
      <c r="C20" s="239"/>
      <c r="D20" s="247"/>
      <c r="E20" s="247"/>
      <c r="F20" s="247"/>
      <c r="G20" s="247"/>
      <c r="H20" s="245"/>
    </row>
    <row r="21" spans="1:10" ht="24" customHeight="1" thickBot="1" x14ac:dyDescent="0.3">
      <c r="B21" s="276"/>
      <c r="C21" s="9" t="s">
        <v>889</v>
      </c>
      <c r="D21" s="255">
        <f>SUM(D11:D20)</f>
        <v>0</v>
      </c>
      <c r="E21" s="255">
        <f>SUM(E11:E20)</f>
        <v>0</v>
      </c>
      <c r="F21" s="255">
        <f>SUM(F11:F20)</f>
        <v>0</v>
      </c>
      <c r="G21" s="255">
        <f>SUM(G11:G20)</f>
        <v>0</v>
      </c>
      <c r="H21" s="255">
        <f>SUM(H11:H20)</f>
        <v>0</v>
      </c>
      <c r="J21" s="277"/>
    </row>
    <row r="22" spans="1:10" ht="24" customHeight="1" thickBot="1" x14ac:dyDescent="0.3">
      <c r="B22" s="276"/>
      <c r="C22" s="9"/>
      <c r="D22" s="255"/>
      <c r="E22" s="255"/>
      <c r="F22" s="255"/>
      <c r="G22" s="255"/>
      <c r="H22" s="255"/>
    </row>
    <row r="23" spans="1:10" ht="24" customHeight="1" thickBot="1" x14ac:dyDescent="0.3">
      <c r="B23" s="276">
        <v>190000</v>
      </c>
      <c r="C23" s="289" t="s">
        <v>1477</v>
      </c>
      <c r="D23" s="248"/>
      <c r="E23" s="248"/>
      <c r="F23" s="248"/>
      <c r="G23" s="248"/>
      <c r="H23" s="248"/>
    </row>
    <row r="24" spans="1:10" ht="24" customHeight="1" x14ac:dyDescent="0.2">
      <c r="B24" s="276"/>
      <c r="C24" s="239"/>
      <c r="D24" s="253"/>
      <c r="E24" s="253"/>
      <c r="F24" s="253"/>
      <c r="G24" s="253"/>
      <c r="H24" s="245"/>
    </row>
    <row r="25" spans="1:10" ht="24" customHeight="1" x14ac:dyDescent="0.25">
      <c r="B25" s="276"/>
      <c r="C25" s="8" t="s">
        <v>890</v>
      </c>
      <c r="D25" s="253"/>
      <c r="E25" s="253"/>
      <c r="F25" s="253"/>
      <c r="G25" s="253"/>
      <c r="H25" s="253"/>
    </row>
    <row r="26" spans="1:10" ht="24" customHeight="1" x14ac:dyDescent="0.2">
      <c r="B26" s="276">
        <v>201000</v>
      </c>
      <c r="C26" s="239" t="s">
        <v>606</v>
      </c>
      <c r="D26" s="245"/>
      <c r="E26" s="245"/>
      <c r="F26" s="245"/>
      <c r="G26" s="245"/>
      <c r="H26" s="245"/>
    </row>
    <row r="27" spans="1:10" ht="24" customHeight="1" x14ac:dyDescent="0.2">
      <c r="B27" s="276">
        <v>202000</v>
      </c>
      <c r="C27" s="239" t="s">
        <v>177</v>
      </c>
      <c r="D27" s="245"/>
      <c r="E27" s="245"/>
      <c r="F27" s="245"/>
      <c r="G27" s="245"/>
      <c r="H27" s="245"/>
    </row>
    <row r="28" spans="1:10" ht="24" customHeight="1" x14ac:dyDescent="0.2">
      <c r="B28" s="276">
        <v>203000</v>
      </c>
      <c r="C28" s="239" t="s">
        <v>2284</v>
      </c>
      <c r="D28" s="245"/>
      <c r="E28" s="245"/>
      <c r="F28" s="245"/>
      <c r="G28" s="245"/>
      <c r="H28" s="245"/>
    </row>
    <row r="29" spans="1:10" ht="24" customHeight="1" x14ac:dyDescent="0.2">
      <c r="B29" s="276">
        <v>204000</v>
      </c>
      <c r="C29" s="239" t="s">
        <v>250</v>
      </c>
      <c r="D29" s="245"/>
      <c r="E29" s="245"/>
      <c r="F29" s="245"/>
      <c r="G29" s="245"/>
      <c r="H29" s="245"/>
      <c r="J29" s="277"/>
    </row>
    <row r="30" spans="1:10" ht="24" customHeight="1" x14ac:dyDescent="0.2">
      <c r="B30" s="276">
        <v>211000</v>
      </c>
      <c r="C30" s="239" t="s">
        <v>986</v>
      </c>
      <c r="D30" s="245"/>
      <c r="E30" s="245"/>
      <c r="F30" s="245"/>
      <c r="G30" s="245"/>
      <c r="H30" s="245"/>
    </row>
    <row r="31" spans="1:10" ht="24" customHeight="1" x14ac:dyDescent="0.2">
      <c r="B31" s="276">
        <v>212000</v>
      </c>
      <c r="C31" s="239" t="s">
        <v>1002</v>
      </c>
      <c r="D31" s="245"/>
      <c r="E31" s="245"/>
      <c r="F31" s="245"/>
      <c r="G31" s="245"/>
      <c r="H31" s="245"/>
      <c r="J31" s="277"/>
    </row>
    <row r="32" spans="1:10" ht="24" customHeight="1" x14ac:dyDescent="0.2">
      <c r="B32" s="276">
        <v>230000</v>
      </c>
      <c r="C32" s="239" t="s">
        <v>2285</v>
      </c>
      <c r="D32" s="245"/>
      <c r="E32" s="245"/>
      <c r="F32" s="245"/>
      <c r="G32" s="245"/>
      <c r="H32" s="245"/>
    </row>
    <row r="33" spans="2:10" ht="24" customHeight="1" thickBot="1" x14ac:dyDescent="0.25">
      <c r="B33" s="276"/>
      <c r="C33" s="239" t="s">
        <v>2283</v>
      </c>
      <c r="D33" s="247"/>
      <c r="E33" s="247"/>
      <c r="F33" s="247"/>
      <c r="G33" s="247"/>
      <c r="H33" s="245"/>
    </row>
    <row r="34" spans="2:10" ht="24" customHeight="1" thickBot="1" x14ac:dyDescent="0.3">
      <c r="B34" s="276"/>
      <c r="C34" s="9" t="s">
        <v>894</v>
      </c>
      <c r="D34" s="255">
        <f>SUM(D25:D31)</f>
        <v>0</v>
      </c>
      <c r="E34" s="255">
        <f>SUM(E25:E31)</f>
        <v>0</v>
      </c>
      <c r="F34" s="255">
        <f>SUM(F25:F31)</f>
        <v>0</v>
      </c>
      <c r="G34" s="255">
        <f>SUM(G25:G33)</f>
        <v>0</v>
      </c>
      <c r="H34" s="255">
        <f>SUM(H25:H33)</f>
        <v>0</v>
      </c>
      <c r="J34" s="277"/>
    </row>
    <row r="35" spans="2:10" ht="24" customHeight="1" thickBot="1" x14ac:dyDescent="0.3">
      <c r="B35" s="276"/>
      <c r="C35" s="9"/>
      <c r="D35" s="255"/>
      <c r="E35" s="255"/>
      <c r="F35" s="255"/>
      <c r="G35" s="255"/>
      <c r="H35" s="255"/>
    </row>
    <row r="36" spans="2:10" ht="24" customHeight="1" thickBot="1" x14ac:dyDescent="0.3">
      <c r="B36" s="276">
        <v>220000</v>
      </c>
      <c r="C36" s="289" t="s">
        <v>1472</v>
      </c>
      <c r="D36" s="248"/>
      <c r="E36" s="248"/>
      <c r="F36" s="248"/>
      <c r="G36" s="248"/>
      <c r="H36" s="248"/>
    </row>
    <row r="37" spans="2:10" ht="24" customHeight="1" x14ac:dyDescent="0.25">
      <c r="B37" s="276"/>
      <c r="C37" s="516"/>
      <c r="D37" s="253"/>
      <c r="E37" s="253"/>
      <c r="F37" s="253"/>
      <c r="G37" s="253"/>
      <c r="H37" s="253"/>
    </row>
    <row r="38" spans="2:10" ht="24" customHeight="1" x14ac:dyDescent="0.25">
      <c r="B38" s="276"/>
      <c r="C38" s="8" t="s">
        <v>1404</v>
      </c>
      <c r="D38" s="253"/>
      <c r="E38" s="253"/>
      <c r="F38" s="253"/>
      <c r="G38" s="253"/>
      <c r="H38" s="253"/>
    </row>
    <row r="39" spans="2:10" ht="24" customHeight="1" x14ac:dyDescent="0.25">
      <c r="B39" s="276"/>
      <c r="C39" s="244" t="s">
        <v>1098</v>
      </c>
      <c r="D39" s="245"/>
      <c r="E39" s="245"/>
      <c r="F39" s="245"/>
      <c r="G39" s="245"/>
      <c r="H39" s="245"/>
    </row>
    <row r="40" spans="2:10" ht="24" customHeight="1" x14ac:dyDescent="0.25">
      <c r="B40" s="276"/>
      <c r="C40" s="244"/>
      <c r="D40" s="245"/>
      <c r="E40" s="245"/>
      <c r="F40" s="245"/>
      <c r="G40" s="245"/>
      <c r="H40" s="245"/>
    </row>
    <row r="41" spans="2:10" ht="24" customHeight="1" x14ac:dyDescent="0.25">
      <c r="B41" s="276"/>
      <c r="C41" s="289"/>
      <c r="D41" s="245"/>
      <c r="E41" s="245"/>
      <c r="F41" s="245"/>
      <c r="G41" s="245"/>
      <c r="H41" s="245"/>
    </row>
    <row r="42" spans="2:10" ht="24" customHeight="1" thickBot="1" x14ac:dyDescent="0.3">
      <c r="B42" s="276"/>
      <c r="C42" s="244" t="s">
        <v>1099</v>
      </c>
      <c r="D42" s="253">
        <f>D43-D39-D40-D41</f>
        <v>0</v>
      </c>
      <c r="E42" s="253">
        <f t="shared" ref="E42:H42" si="0">E43-E39-E40-E41</f>
        <v>0</v>
      </c>
      <c r="F42" s="253">
        <f t="shared" si="0"/>
        <v>0</v>
      </c>
      <c r="G42" s="253">
        <f t="shared" si="0"/>
        <v>0</v>
      </c>
      <c r="H42" s="253">
        <f t="shared" si="0"/>
        <v>0</v>
      </c>
      <c r="J42" s="277"/>
    </row>
    <row r="43" spans="2:10" ht="24" customHeight="1" thickBot="1" x14ac:dyDescent="0.3">
      <c r="B43" s="276"/>
      <c r="C43" s="289" t="s">
        <v>2288</v>
      </c>
      <c r="D43" s="256">
        <f>+D21+D23-D34-D36</f>
        <v>0</v>
      </c>
      <c r="E43" s="256">
        <f>+E21+E23-E34-E36</f>
        <v>0</v>
      </c>
      <c r="F43" s="256">
        <f>+F21+F23-F34-F36</f>
        <v>0</v>
      </c>
      <c r="G43" s="256">
        <f t="shared" ref="G43:H43" si="1">+G21+G23-G34-G36</f>
        <v>0</v>
      </c>
      <c r="H43" s="256">
        <f t="shared" si="1"/>
        <v>0</v>
      </c>
    </row>
    <row r="44" spans="2:10" ht="24" customHeight="1" thickTop="1" x14ac:dyDescent="0.2">
      <c r="B44" s="276"/>
      <c r="C44" s="406" t="s">
        <v>1584</v>
      </c>
      <c r="D44" s="422">
        <f>D43-'CHANGE NET POSITION-FIDUC(22)'!D36</f>
        <v>0</v>
      </c>
      <c r="E44" s="422">
        <f>E43-'CHANGE NET POSITION-FIDUC(22)'!E36</f>
        <v>0</v>
      </c>
      <c r="F44" s="422">
        <f>F43-'CHANGE NET POSITION-FIDUC(22)'!F36</f>
        <v>0</v>
      </c>
      <c r="G44" s="422">
        <f>G43-'CHANGE NET POSITION-FIDUC(22)'!G36</f>
        <v>0</v>
      </c>
      <c r="H44" s="422">
        <f>H43-'CHANGE NET POSITION-FIDUC(22)'!H36</f>
        <v>0</v>
      </c>
    </row>
    <row r="45" spans="2:10" ht="24" customHeight="1" x14ac:dyDescent="0.2">
      <c r="B45" s="276"/>
      <c r="C45" s="239"/>
      <c r="D45" s="239"/>
      <c r="E45" s="239"/>
      <c r="F45" s="239"/>
      <c r="G45" s="239"/>
    </row>
    <row r="46" spans="2:10" ht="24" customHeight="1" x14ac:dyDescent="0.25">
      <c r="B46" s="276"/>
      <c r="C46" s="239"/>
      <c r="D46" s="329" t="s">
        <v>1145</v>
      </c>
      <c r="E46" s="239"/>
      <c r="F46" s="239"/>
      <c r="G46" s="239"/>
    </row>
    <row r="47" spans="2:10" ht="24" customHeight="1" x14ac:dyDescent="0.2">
      <c r="B47" s="276"/>
      <c r="C47" s="239"/>
      <c r="D47" s="239"/>
      <c r="E47" s="239"/>
      <c r="F47" s="239"/>
      <c r="G47" s="239"/>
    </row>
    <row r="48" spans="2:10" ht="24" customHeight="1" x14ac:dyDescent="0.2">
      <c r="B48" s="276"/>
      <c r="C48" s="239"/>
      <c r="D48" s="239"/>
      <c r="E48" s="239"/>
      <c r="F48" s="239"/>
      <c r="G48" s="239"/>
    </row>
    <row r="49" spans="2:7" ht="24" customHeight="1" x14ac:dyDescent="0.2">
      <c r="B49" s="276"/>
      <c r="C49" s="239"/>
      <c r="D49" s="239"/>
      <c r="E49" s="239"/>
      <c r="F49" s="239"/>
      <c r="G49" s="239"/>
    </row>
    <row r="50" spans="2:7" ht="24" customHeight="1" x14ac:dyDescent="0.2">
      <c r="B50" s="276"/>
      <c r="C50" s="239"/>
      <c r="D50" s="239"/>
      <c r="E50" s="239"/>
      <c r="F50" s="239"/>
      <c r="G50" s="239"/>
    </row>
    <row r="51" spans="2:7" ht="24" customHeight="1" x14ac:dyDescent="0.2">
      <c r="B51" s="276"/>
      <c r="C51" s="239"/>
      <c r="D51" s="239"/>
      <c r="E51" s="239"/>
      <c r="F51" s="239"/>
      <c r="G51" s="239"/>
    </row>
    <row r="52" spans="2:7" ht="24" customHeight="1" x14ac:dyDescent="0.2">
      <c r="B52" s="276"/>
      <c r="C52" s="239"/>
      <c r="D52" s="239"/>
      <c r="E52" s="239"/>
      <c r="F52" s="239"/>
      <c r="G52" s="239"/>
    </row>
    <row r="53" spans="2:7" ht="15" x14ac:dyDescent="0.2">
      <c r="B53" s="276"/>
      <c r="C53" s="239"/>
      <c r="D53" s="239"/>
      <c r="E53" s="239"/>
      <c r="F53" s="239"/>
      <c r="G53" s="239"/>
    </row>
    <row r="54" spans="2:7" ht="15" x14ac:dyDescent="0.2">
      <c r="B54" s="276"/>
      <c r="C54" s="239"/>
      <c r="D54" s="239"/>
      <c r="E54" s="239"/>
      <c r="F54" s="239"/>
      <c r="G54" s="239"/>
    </row>
    <row r="55" spans="2:7" ht="15" x14ac:dyDescent="0.2">
      <c r="B55" s="276"/>
      <c r="C55" s="239"/>
      <c r="D55" s="239"/>
      <c r="E55" s="239"/>
      <c r="F55" s="239"/>
      <c r="G55" s="239"/>
    </row>
    <row r="56" spans="2:7" ht="15" x14ac:dyDescent="0.2">
      <c r="B56" s="276"/>
      <c r="C56" s="239"/>
      <c r="D56" s="239"/>
      <c r="E56" s="239"/>
      <c r="F56" s="239"/>
      <c r="G56" s="239"/>
    </row>
    <row r="57" spans="2:7" ht="15" x14ac:dyDescent="0.2">
      <c r="B57" s="276"/>
      <c r="C57" s="239"/>
      <c r="D57" s="239"/>
      <c r="E57" s="239"/>
      <c r="F57" s="239"/>
      <c r="G57" s="239"/>
    </row>
    <row r="58" spans="2:7" ht="15" x14ac:dyDescent="0.2">
      <c r="B58" s="276"/>
      <c r="C58" s="239"/>
      <c r="D58" s="239"/>
      <c r="E58" s="239"/>
      <c r="F58" s="239"/>
      <c r="G58" s="239"/>
    </row>
    <row r="59" spans="2:7" ht="15" x14ac:dyDescent="0.2">
      <c r="B59" s="276"/>
      <c r="C59" s="239"/>
      <c r="D59" s="239"/>
      <c r="E59" s="239"/>
      <c r="F59" s="239"/>
      <c r="G59" s="239"/>
    </row>
    <row r="60" spans="2:7" ht="15" x14ac:dyDescent="0.2">
      <c r="B60" s="276"/>
      <c r="C60" s="239"/>
      <c r="D60" s="239"/>
      <c r="E60" s="239"/>
      <c r="F60" s="239"/>
      <c r="G60" s="239"/>
    </row>
    <row r="61" spans="2:7" ht="15" x14ac:dyDescent="0.2">
      <c r="B61" s="276"/>
      <c r="C61" s="239"/>
      <c r="D61" s="239"/>
      <c r="E61" s="239"/>
      <c r="F61" s="239"/>
      <c r="G61" s="239"/>
    </row>
    <row r="62" spans="2:7" ht="15" x14ac:dyDescent="0.2">
      <c r="B62" s="276"/>
      <c r="C62" s="239"/>
      <c r="D62" s="239"/>
      <c r="E62" s="239"/>
      <c r="F62" s="239"/>
      <c r="G62" s="239"/>
    </row>
    <row r="63" spans="2:7" ht="15" x14ac:dyDescent="0.2">
      <c r="B63" s="276"/>
      <c r="C63" s="239"/>
      <c r="D63" s="239"/>
      <c r="E63" s="239"/>
      <c r="F63" s="239"/>
      <c r="G63" s="239"/>
    </row>
    <row r="64" spans="2:7" ht="15" x14ac:dyDescent="0.2">
      <c r="B64" s="276"/>
      <c r="C64" s="239"/>
      <c r="D64" s="239"/>
      <c r="E64" s="239"/>
      <c r="F64" s="239"/>
      <c r="G64" s="239"/>
    </row>
    <row r="65" spans="2:7" ht="15" x14ac:dyDescent="0.2">
      <c r="B65" s="276"/>
      <c r="C65" s="239"/>
      <c r="D65" s="239"/>
      <c r="E65" s="239"/>
      <c r="F65" s="239"/>
      <c r="G65" s="239"/>
    </row>
    <row r="66" spans="2:7" ht="15" x14ac:dyDescent="0.2">
      <c r="B66" s="276"/>
      <c r="C66" s="239"/>
      <c r="D66" s="239"/>
      <c r="E66" s="239"/>
      <c r="F66" s="239"/>
      <c r="G66" s="239"/>
    </row>
    <row r="67" spans="2:7" ht="15" x14ac:dyDescent="0.2">
      <c r="B67" s="276"/>
      <c r="C67" s="239"/>
      <c r="D67" s="239"/>
      <c r="E67" s="239"/>
      <c r="F67" s="239"/>
      <c r="G67" s="239"/>
    </row>
    <row r="68" spans="2:7" ht="15" x14ac:dyDescent="0.2">
      <c r="B68" s="276"/>
      <c r="C68" s="239"/>
      <c r="D68" s="239"/>
      <c r="E68" s="239"/>
      <c r="F68" s="239"/>
      <c r="G68" s="239"/>
    </row>
    <row r="69" spans="2:7" ht="15" x14ac:dyDescent="0.2">
      <c r="B69" s="276"/>
      <c r="C69" s="239"/>
      <c r="D69" s="239"/>
      <c r="E69" s="239"/>
      <c r="F69" s="239"/>
      <c r="G69" s="239"/>
    </row>
    <row r="70" spans="2:7" ht="15" x14ac:dyDescent="0.2">
      <c r="B70" s="276"/>
      <c r="C70" s="239"/>
      <c r="D70" s="239"/>
      <c r="E70" s="239"/>
      <c r="F70" s="239"/>
      <c r="G70" s="239"/>
    </row>
    <row r="71" spans="2:7" ht="15" x14ac:dyDescent="0.2">
      <c r="B71" s="276"/>
      <c r="C71" s="239"/>
      <c r="D71" s="239"/>
      <c r="E71" s="239"/>
      <c r="F71" s="239"/>
      <c r="G71" s="239"/>
    </row>
    <row r="72" spans="2:7" ht="15" x14ac:dyDescent="0.2">
      <c r="B72" s="276"/>
      <c r="C72" s="239"/>
      <c r="D72" s="239"/>
      <c r="E72" s="239"/>
      <c r="F72" s="239"/>
      <c r="G72" s="239"/>
    </row>
    <row r="73" spans="2:7" ht="15" x14ac:dyDescent="0.2">
      <c r="B73" s="276"/>
      <c r="C73" s="239"/>
      <c r="D73" s="239"/>
      <c r="E73" s="239"/>
      <c r="F73" s="239"/>
      <c r="G73" s="239"/>
    </row>
    <row r="74" spans="2:7" ht="15" x14ac:dyDescent="0.2">
      <c r="B74" s="276"/>
      <c r="C74" s="239"/>
      <c r="D74" s="239"/>
      <c r="E74" s="239"/>
      <c r="F74" s="239"/>
      <c r="G74" s="239"/>
    </row>
    <row r="75" spans="2:7" ht="15" x14ac:dyDescent="0.2">
      <c r="B75" s="276"/>
      <c r="C75" s="239"/>
      <c r="D75" s="239"/>
      <c r="E75" s="239"/>
      <c r="F75" s="239"/>
      <c r="G75" s="239"/>
    </row>
    <row r="76" spans="2:7" ht="15" x14ac:dyDescent="0.2">
      <c r="B76" s="276"/>
      <c r="C76" s="239"/>
      <c r="D76" s="239"/>
      <c r="E76" s="239"/>
      <c r="F76" s="239"/>
      <c r="G76" s="239"/>
    </row>
    <row r="77" spans="2:7" ht="15" x14ac:dyDescent="0.2">
      <c r="B77" s="276"/>
      <c r="C77" s="239"/>
      <c r="D77" s="239"/>
      <c r="E77" s="239"/>
      <c r="F77" s="239"/>
      <c r="G77" s="239"/>
    </row>
    <row r="78" spans="2:7" ht="15" x14ac:dyDescent="0.2">
      <c r="B78" s="276"/>
      <c r="C78" s="239"/>
      <c r="D78" s="239"/>
      <c r="E78" s="239"/>
      <c r="F78" s="239"/>
      <c r="G78" s="239"/>
    </row>
    <row r="79" spans="2:7" ht="15" x14ac:dyDescent="0.2">
      <c r="B79" s="276"/>
      <c r="C79" s="239"/>
      <c r="D79" s="239"/>
      <c r="E79" s="239"/>
      <c r="F79" s="239"/>
      <c r="G79" s="239"/>
    </row>
    <row r="80" spans="2:7" ht="15" x14ac:dyDescent="0.2">
      <c r="B80" s="276"/>
      <c r="C80" s="239"/>
      <c r="D80" s="239"/>
      <c r="E80" s="239"/>
      <c r="F80" s="239"/>
      <c r="G80" s="239"/>
    </row>
    <row r="81" spans="2:7" ht="15" x14ac:dyDescent="0.2">
      <c r="B81" s="276"/>
      <c r="C81" s="239"/>
      <c r="D81" s="239"/>
      <c r="E81" s="239"/>
      <c r="F81" s="239"/>
      <c r="G81" s="239"/>
    </row>
    <row r="82" spans="2:7" ht="15" x14ac:dyDescent="0.2">
      <c r="B82" s="276"/>
      <c r="C82" s="239"/>
      <c r="D82" s="239"/>
      <c r="E82" s="239"/>
      <c r="F82" s="239"/>
      <c r="G82" s="239"/>
    </row>
    <row r="83" spans="2:7" ht="15" x14ac:dyDescent="0.2">
      <c r="B83" s="276"/>
      <c r="C83" s="239"/>
      <c r="D83" s="239"/>
      <c r="E83" s="239"/>
      <c r="F83" s="239"/>
      <c r="G83" s="239"/>
    </row>
    <row r="84" spans="2:7" ht="15" x14ac:dyDescent="0.2">
      <c r="B84" s="276"/>
      <c r="C84" s="239"/>
      <c r="D84" s="239"/>
      <c r="E84" s="239"/>
      <c r="F84" s="239"/>
      <c r="G84" s="239"/>
    </row>
    <row r="85" spans="2:7" ht="15" x14ac:dyDescent="0.2">
      <c r="B85" s="276"/>
      <c r="C85" s="239"/>
      <c r="D85" s="239"/>
      <c r="E85" s="239"/>
      <c r="F85" s="239"/>
      <c r="G85" s="239"/>
    </row>
    <row r="86" spans="2:7" ht="15" x14ac:dyDescent="0.2">
      <c r="B86" s="276"/>
      <c r="C86" s="239"/>
      <c r="D86" s="239"/>
      <c r="E86" s="239"/>
      <c r="F86" s="239"/>
      <c r="G86" s="239"/>
    </row>
    <row r="87" spans="2:7" ht="15" x14ac:dyDescent="0.2">
      <c r="B87" s="276"/>
      <c r="C87" s="239"/>
      <c r="D87" s="239"/>
      <c r="E87" s="239"/>
      <c r="F87" s="239"/>
      <c r="G87" s="239"/>
    </row>
    <row r="88" spans="2:7" ht="15" x14ac:dyDescent="0.2">
      <c r="B88" s="276"/>
      <c r="C88" s="239"/>
      <c r="D88" s="239"/>
      <c r="E88" s="239"/>
      <c r="F88" s="239"/>
      <c r="G88" s="239"/>
    </row>
    <row r="89" spans="2:7" ht="15" x14ac:dyDescent="0.2">
      <c r="B89" s="276"/>
      <c r="C89" s="239"/>
      <c r="D89" s="239"/>
      <c r="E89" s="239"/>
      <c r="F89" s="239"/>
      <c r="G89" s="239"/>
    </row>
    <row r="90" spans="2:7" ht="15" x14ac:dyDescent="0.2">
      <c r="B90" s="276"/>
      <c r="C90" s="239"/>
      <c r="D90" s="239"/>
      <c r="E90" s="239"/>
      <c r="F90" s="239"/>
      <c r="G90" s="239"/>
    </row>
    <row r="91" spans="2:7" ht="15" x14ac:dyDescent="0.2">
      <c r="B91" s="276"/>
      <c r="C91" s="239"/>
      <c r="D91" s="239"/>
      <c r="E91" s="239"/>
      <c r="F91" s="239"/>
      <c r="G91" s="239"/>
    </row>
    <row r="92" spans="2:7" ht="15" x14ac:dyDescent="0.2">
      <c r="B92" s="276"/>
      <c r="C92" s="239"/>
      <c r="D92" s="239"/>
      <c r="E92" s="239"/>
      <c r="F92" s="239"/>
      <c r="G92" s="239"/>
    </row>
    <row r="93" spans="2:7" ht="15" x14ac:dyDescent="0.2">
      <c r="B93" s="276"/>
      <c r="C93" s="239"/>
      <c r="D93" s="239"/>
      <c r="E93" s="239"/>
      <c r="F93" s="239"/>
      <c r="G93" s="239"/>
    </row>
    <row r="94" spans="2:7" ht="15" x14ac:dyDescent="0.2">
      <c r="B94" s="276"/>
      <c r="C94" s="239"/>
      <c r="D94" s="239"/>
      <c r="E94" s="239"/>
      <c r="F94" s="239"/>
      <c r="G94" s="239"/>
    </row>
    <row r="95" spans="2:7" ht="15" x14ac:dyDescent="0.2">
      <c r="B95" s="276"/>
      <c r="C95" s="239"/>
      <c r="D95" s="239"/>
      <c r="E95" s="239"/>
      <c r="F95" s="239"/>
      <c r="G95" s="239"/>
    </row>
    <row r="96" spans="2:7" ht="15" x14ac:dyDescent="0.2">
      <c r="B96" s="276"/>
      <c r="C96" s="239"/>
      <c r="D96" s="239"/>
      <c r="E96" s="239"/>
      <c r="F96" s="239"/>
      <c r="G96" s="239"/>
    </row>
    <row r="97" spans="2:7" ht="15" x14ac:dyDescent="0.2">
      <c r="B97" s="276"/>
      <c r="C97" s="239"/>
      <c r="D97" s="239"/>
      <c r="E97" s="239"/>
      <c r="F97" s="239"/>
      <c r="G97" s="239"/>
    </row>
    <row r="98" spans="2:7" ht="15" x14ac:dyDescent="0.2">
      <c r="B98" s="276"/>
      <c r="C98" s="239"/>
      <c r="D98" s="239"/>
      <c r="E98" s="239"/>
      <c r="F98" s="239"/>
      <c r="G98" s="239"/>
    </row>
    <row r="99" spans="2:7" ht="15" x14ac:dyDescent="0.2">
      <c r="B99" s="276"/>
      <c r="C99" s="239"/>
      <c r="D99" s="239"/>
      <c r="E99" s="239"/>
      <c r="F99" s="239"/>
      <c r="G99" s="239"/>
    </row>
    <row r="100" spans="2:7" ht="15" x14ac:dyDescent="0.2">
      <c r="B100" s="276"/>
      <c r="C100" s="239"/>
      <c r="D100" s="239"/>
      <c r="E100" s="239"/>
      <c r="F100" s="239"/>
      <c r="G100" s="239"/>
    </row>
    <row r="101" spans="2:7" ht="15" x14ac:dyDescent="0.2">
      <c r="B101" s="276"/>
      <c r="C101" s="239"/>
      <c r="D101" s="239"/>
      <c r="E101" s="239"/>
      <c r="F101" s="239"/>
      <c r="G101" s="239"/>
    </row>
    <row r="102" spans="2:7" ht="15" x14ac:dyDescent="0.2">
      <c r="B102" s="276"/>
      <c r="C102" s="239"/>
      <c r="D102" s="239"/>
      <c r="E102" s="239"/>
      <c r="F102" s="239"/>
      <c r="G102" s="239"/>
    </row>
    <row r="103" spans="2:7" ht="15" x14ac:dyDescent="0.2">
      <c r="B103" s="276"/>
      <c r="C103" s="239"/>
      <c r="D103" s="239"/>
      <c r="E103" s="239"/>
      <c r="F103" s="239"/>
      <c r="G103" s="239"/>
    </row>
    <row r="104" spans="2:7" ht="15" x14ac:dyDescent="0.2">
      <c r="B104" s="239"/>
      <c r="C104" s="239"/>
      <c r="D104" s="239"/>
      <c r="E104" s="239"/>
      <c r="F104" s="239"/>
      <c r="G104" s="239"/>
    </row>
    <row r="105" spans="2:7" ht="15" x14ac:dyDescent="0.2">
      <c r="B105" s="239"/>
      <c r="C105" s="239"/>
      <c r="D105" s="239"/>
      <c r="E105" s="239"/>
      <c r="F105" s="239"/>
      <c r="G105" s="239"/>
    </row>
    <row r="106" spans="2:7" ht="15" x14ac:dyDescent="0.2">
      <c r="B106" s="239"/>
      <c r="C106" s="239"/>
      <c r="D106" s="239"/>
      <c r="E106" s="239"/>
      <c r="F106" s="239"/>
      <c r="G106" s="239"/>
    </row>
    <row r="107" spans="2:7" ht="15" x14ac:dyDescent="0.2">
      <c r="B107" s="239"/>
      <c r="C107" s="239"/>
      <c r="D107" s="239"/>
      <c r="E107" s="239"/>
      <c r="F107" s="239"/>
      <c r="G107" s="239"/>
    </row>
    <row r="108" spans="2:7" ht="15" x14ac:dyDescent="0.2">
      <c r="B108" s="239"/>
      <c r="C108" s="239"/>
      <c r="D108" s="239"/>
      <c r="E108" s="239"/>
      <c r="F108" s="239"/>
      <c r="G108" s="239"/>
    </row>
    <row r="109" spans="2:7" ht="15" x14ac:dyDescent="0.2">
      <c r="B109" s="239"/>
      <c r="C109" s="239"/>
      <c r="D109" s="239"/>
      <c r="E109" s="239"/>
      <c r="F109" s="239"/>
      <c r="G109" s="239"/>
    </row>
    <row r="110" spans="2:7" ht="15" x14ac:dyDescent="0.2">
      <c r="B110" s="239"/>
      <c r="C110" s="239"/>
      <c r="D110" s="239"/>
      <c r="E110" s="239"/>
      <c r="F110" s="239"/>
      <c r="G110" s="239"/>
    </row>
    <row r="111" spans="2:7" ht="15" x14ac:dyDescent="0.2">
      <c r="B111" s="239"/>
      <c r="C111" s="239"/>
      <c r="D111" s="239"/>
      <c r="E111" s="239"/>
      <c r="F111" s="239"/>
      <c r="G111" s="239"/>
    </row>
    <row r="112" spans="2:7" ht="15" x14ac:dyDescent="0.2">
      <c r="B112" s="239"/>
      <c r="C112" s="239"/>
      <c r="D112" s="239"/>
      <c r="E112" s="239"/>
      <c r="F112" s="239"/>
      <c r="G112" s="239"/>
    </row>
    <row r="113" spans="2:7" ht="15" x14ac:dyDescent="0.2">
      <c r="B113" s="239"/>
      <c r="C113" s="239"/>
      <c r="D113" s="239"/>
      <c r="E113" s="239"/>
      <c r="F113" s="239"/>
      <c r="G113" s="239"/>
    </row>
    <row r="114" spans="2:7" ht="15" x14ac:dyDescent="0.2">
      <c r="B114" s="239"/>
      <c r="C114" s="239"/>
      <c r="D114" s="239"/>
      <c r="E114" s="239"/>
      <c r="F114" s="239"/>
      <c r="G114" s="239"/>
    </row>
    <row r="115" spans="2:7" ht="15" x14ac:dyDescent="0.2">
      <c r="B115" s="239"/>
      <c r="C115" s="239"/>
      <c r="D115" s="239"/>
      <c r="E115" s="239"/>
      <c r="F115" s="239"/>
      <c r="G115" s="239"/>
    </row>
    <row r="116" spans="2:7" ht="15" x14ac:dyDescent="0.2">
      <c r="B116" s="239"/>
      <c r="C116" s="239"/>
      <c r="D116" s="239"/>
      <c r="E116" s="239"/>
      <c r="F116" s="239"/>
      <c r="G116" s="239"/>
    </row>
    <row r="117" spans="2:7" ht="15" x14ac:dyDescent="0.2">
      <c r="B117" s="239"/>
      <c r="C117" s="239"/>
      <c r="D117" s="239"/>
      <c r="E117" s="239"/>
      <c r="F117" s="239"/>
      <c r="G117" s="239"/>
    </row>
    <row r="118" spans="2:7" ht="15" x14ac:dyDescent="0.2">
      <c r="B118" s="239"/>
      <c r="C118" s="239"/>
      <c r="D118" s="239"/>
      <c r="E118" s="239"/>
      <c r="F118" s="239"/>
      <c r="G118" s="239"/>
    </row>
    <row r="119" spans="2:7" ht="15" x14ac:dyDescent="0.2">
      <c r="B119" s="239"/>
      <c r="C119" s="239"/>
      <c r="D119" s="239"/>
      <c r="E119" s="239"/>
      <c r="F119" s="239"/>
      <c r="G119" s="239"/>
    </row>
    <row r="120" spans="2:7" ht="15" x14ac:dyDescent="0.2">
      <c r="B120" s="239"/>
      <c r="C120" s="239"/>
      <c r="D120" s="239"/>
      <c r="E120" s="239"/>
      <c r="F120" s="239"/>
      <c r="G120" s="239"/>
    </row>
    <row r="121" spans="2:7" ht="15" x14ac:dyDescent="0.2">
      <c r="B121" s="239"/>
      <c r="C121" s="239"/>
      <c r="D121" s="239"/>
      <c r="E121" s="239"/>
      <c r="F121" s="239"/>
      <c r="G121" s="239"/>
    </row>
    <row r="122" spans="2:7" ht="15" x14ac:dyDescent="0.2">
      <c r="B122" s="239"/>
      <c r="C122" s="239"/>
      <c r="D122" s="239"/>
      <c r="E122" s="239"/>
      <c r="F122" s="239"/>
      <c r="G122" s="239"/>
    </row>
    <row r="123" spans="2:7" ht="15" x14ac:dyDescent="0.2">
      <c r="B123" s="239"/>
      <c r="C123" s="239"/>
      <c r="D123" s="239"/>
      <c r="E123" s="239"/>
      <c r="F123" s="239"/>
      <c r="G123" s="239"/>
    </row>
    <row r="124" spans="2:7" ht="15" x14ac:dyDescent="0.2">
      <c r="B124" s="239"/>
      <c r="C124" s="239"/>
      <c r="D124" s="239"/>
      <c r="E124" s="239"/>
      <c r="F124" s="239"/>
      <c r="G124" s="239"/>
    </row>
    <row r="125" spans="2:7" ht="15" x14ac:dyDescent="0.2">
      <c r="B125" s="239"/>
      <c r="C125" s="239"/>
      <c r="D125" s="239"/>
      <c r="E125" s="239"/>
      <c r="F125" s="239"/>
      <c r="G125" s="239"/>
    </row>
    <row r="126" spans="2:7" ht="15" x14ac:dyDescent="0.2">
      <c r="B126" s="239"/>
      <c r="C126" s="239"/>
      <c r="D126" s="239"/>
      <c r="E126" s="239"/>
      <c r="F126" s="239"/>
      <c r="G126" s="239"/>
    </row>
    <row r="127" spans="2:7" ht="15" x14ac:dyDescent="0.2">
      <c r="B127" s="239"/>
      <c r="C127" s="239"/>
      <c r="D127" s="239"/>
      <c r="E127" s="239"/>
      <c r="F127" s="239"/>
      <c r="G127" s="239"/>
    </row>
    <row r="128" spans="2:7" ht="15" x14ac:dyDescent="0.2">
      <c r="B128" s="239"/>
      <c r="C128" s="239"/>
      <c r="D128" s="239"/>
      <c r="E128" s="239"/>
      <c r="F128" s="239"/>
      <c r="G128" s="239"/>
    </row>
    <row r="129" spans="2:7" ht="15" x14ac:dyDescent="0.2">
      <c r="B129" s="239"/>
      <c r="C129" s="239"/>
      <c r="D129" s="239"/>
      <c r="E129" s="239"/>
      <c r="F129" s="239"/>
      <c r="G129" s="239"/>
    </row>
    <row r="130" spans="2:7" ht="15" x14ac:dyDescent="0.2">
      <c r="B130" s="239"/>
      <c r="C130" s="239"/>
      <c r="D130" s="239"/>
      <c r="E130" s="239"/>
      <c r="F130" s="239"/>
      <c r="G130" s="239"/>
    </row>
    <row r="131" spans="2:7" ht="15" x14ac:dyDescent="0.2">
      <c r="B131" s="239"/>
      <c r="C131" s="239"/>
      <c r="D131" s="239"/>
      <c r="E131" s="239"/>
      <c r="F131" s="239"/>
      <c r="G131" s="239"/>
    </row>
    <row r="132" spans="2:7" ht="15" x14ac:dyDescent="0.2">
      <c r="B132" s="239"/>
      <c r="C132" s="239"/>
      <c r="D132" s="239"/>
      <c r="E132" s="239"/>
      <c r="F132" s="239"/>
      <c r="G132" s="239"/>
    </row>
    <row r="133" spans="2:7" ht="15" x14ac:dyDescent="0.2">
      <c r="B133" s="239"/>
      <c r="C133" s="239"/>
      <c r="D133" s="239"/>
      <c r="E133" s="239"/>
      <c r="F133" s="239"/>
      <c r="G133" s="239"/>
    </row>
    <row r="134" spans="2:7" ht="15" x14ac:dyDescent="0.2">
      <c r="B134" s="239"/>
      <c r="C134" s="239"/>
      <c r="D134" s="239"/>
      <c r="E134" s="239"/>
      <c r="F134" s="239"/>
      <c r="G134" s="239"/>
    </row>
    <row r="135" spans="2:7" ht="15" x14ac:dyDescent="0.2">
      <c r="B135" s="239"/>
      <c r="C135" s="239"/>
      <c r="D135" s="239"/>
      <c r="E135" s="239"/>
      <c r="F135" s="239"/>
      <c r="G135" s="239"/>
    </row>
    <row r="136" spans="2:7" ht="15" x14ac:dyDescent="0.2">
      <c r="B136" s="239"/>
      <c r="C136" s="239"/>
      <c r="D136" s="239"/>
      <c r="E136" s="239"/>
      <c r="F136" s="239"/>
      <c r="G136" s="239"/>
    </row>
    <row r="137" spans="2:7" ht="15" x14ac:dyDescent="0.2">
      <c r="B137" s="239"/>
      <c r="C137" s="239"/>
      <c r="D137" s="239"/>
      <c r="E137" s="239"/>
      <c r="F137" s="239"/>
      <c r="G137" s="239"/>
    </row>
    <row r="138" spans="2:7" ht="15" x14ac:dyDescent="0.2">
      <c r="B138" s="239"/>
      <c r="C138" s="239"/>
      <c r="D138" s="239"/>
      <c r="E138" s="239"/>
      <c r="F138" s="239"/>
      <c r="G138" s="239"/>
    </row>
  </sheetData>
  <sheetProtection algorithmName="SHA-512" hashValue="r57LZzS97a1TT3Jbi4elaEKiKZpJYmOKdCMtIF7Tgq/fMqzbQWEyLT7EX1NQw5VIjMyhdA1gTHeBYR/Dv1622g==" saltValue="4nPeuJPDQTgO1JSA50Tev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C5" sqref="C5"/>
    </sheetView>
  </sheetViews>
  <sheetFormatPr defaultColWidth="8.85546875" defaultRowHeight="12.75" x14ac:dyDescent="0.2"/>
  <cols>
    <col min="1" max="1" width="2.85546875" style="237" customWidth="1"/>
    <col min="2" max="2" width="12.7109375" style="237" customWidth="1"/>
    <col min="3" max="3" width="60.7109375" style="237" customWidth="1"/>
    <col min="4" max="8" width="20.7109375" style="237" customWidth="1"/>
    <col min="9" max="16384" width="8.85546875" style="237"/>
  </cols>
  <sheetData>
    <row r="1" spans="1:8" ht="20.100000000000001" customHeight="1" x14ac:dyDescent="0.25">
      <c r="A1"/>
      <c r="B1" s="2"/>
      <c r="C1" s="4">
        <f>+'GW-STATEMENT NET POSITION(13)'!A1</f>
        <v>0</v>
      </c>
      <c r="D1" s="2"/>
      <c r="E1" s="2"/>
      <c r="F1" s="2"/>
    </row>
    <row r="2" spans="1:8" ht="20.100000000000001" customHeight="1" x14ac:dyDescent="0.25">
      <c r="A2"/>
      <c r="B2" s="2"/>
      <c r="C2" s="4" t="s">
        <v>1410</v>
      </c>
      <c r="D2" s="2"/>
      <c r="E2" s="2"/>
      <c r="F2" s="2"/>
    </row>
    <row r="3" spans="1:8" ht="20.100000000000001" customHeight="1" x14ac:dyDescent="0.25">
      <c r="A3"/>
      <c r="B3" s="2"/>
      <c r="C3" s="4" t="s">
        <v>712</v>
      </c>
      <c r="D3" s="2"/>
      <c r="E3" s="2"/>
      <c r="F3" s="2"/>
    </row>
    <row r="4" spans="1:8" ht="20.100000000000001" customHeight="1" x14ac:dyDescent="0.25">
      <c r="A4"/>
      <c r="B4" s="2"/>
      <c r="C4" s="5" t="str">
        <f>+'GW-STATEMENT OF ACTIVITIES(14)'!B3</f>
        <v>FISCAL YEAR ENDING JUNE 30, 2024</v>
      </c>
      <c r="D4" s="2"/>
      <c r="E4" s="2"/>
      <c r="F4" s="2"/>
    </row>
    <row r="5" spans="1:8" ht="20.100000000000001" customHeight="1" x14ac:dyDescent="0.25">
      <c r="A5"/>
      <c r="B5"/>
      <c r="C5" s="5"/>
      <c r="D5"/>
      <c r="E5"/>
      <c r="F5"/>
    </row>
    <row r="6" spans="1:8" ht="20.100000000000001" customHeight="1" thickBot="1" x14ac:dyDescent="0.3">
      <c r="C6" s="238"/>
      <c r="D6" s="257"/>
      <c r="E6" s="252"/>
      <c r="F6" s="252"/>
    </row>
    <row r="7" spans="1:8" ht="20.100000000000001" customHeight="1" thickBot="1" x14ac:dyDescent="0.3">
      <c r="D7" s="858" t="s">
        <v>560</v>
      </c>
      <c r="E7" s="859"/>
      <c r="F7" s="860"/>
      <c r="G7" s="1358" t="s">
        <v>2277</v>
      </c>
      <c r="H7" s="1359"/>
    </row>
    <row r="8" spans="1:8" ht="20.100000000000001" customHeight="1" x14ac:dyDescent="0.25">
      <c r="B8" s="239"/>
      <c r="C8" s="239"/>
      <c r="D8" s="861" t="s">
        <v>561</v>
      </c>
      <c r="E8" s="862" t="s">
        <v>567</v>
      </c>
      <c r="F8" s="863" t="s">
        <v>564</v>
      </c>
      <c r="G8" s="864" t="s">
        <v>2275</v>
      </c>
      <c r="H8" s="863" t="str">
        <f>'NET POSITION-FIDUCIARY(21)'!H8</f>
        <v xml:space="preserve">Custodial </v>
      </c>
    </row>
    <row r="9" spans="1:8" ht="20.100000000000001" customHeight="1" x14ac:dyDescent="0.25">
      <c r="B9" s="242" t="s">
        <v>149</v>
      </c>
      <c r="C9" s="242"/>
      <c r="D9" s="865" t="s">
        <v>560</v>
      </c>
      <c r="E9" s="9" t="s">
        <v>560</v>
      </c>
      <c r="F9" s="866" t="s">
        <v>560</v>
      </c>
      <c r="G9" s="867" t="s">
        <v>1682</v>
      </c>
      <c r="H9" s="868" t="str">
        <f>'NET POSITION-FIDUCIARY(21)'!H9</f>
        <v>Funds</v>
      </c>
    </row>
    <row r="10" spans="1:8" ht="20.100000000000001" customHeight="1" thickBot="1" x14ac:dyDescent="0.3">
      <c r="B10" s="243" t="s">
        <v>150</v>
      </c>
      <c r="C10" s="243" t="s">
        <v>151</v>
      </c>
      <c r="D10" s="869" t="s">
        <v>562</v>
      </c>
      <c r="E10" s="515" t="s">
        <v>563</v>
      </c>
      <c r="F10" s="870" t="s">
        <v>565</v>
      </c>
      <c r="G10" s="869" t="s">
        <v>2276</v>
      </c>
      <c r="H10" s="870" t="s">
        <v>566</v>
      </c>
    </row>
    <row r="11" spans="1:8" ht="20.100000000000001" customHeight="1" x14ac:dyDescent="0.25">
      <c r="B11" s="275"/>
      <c r="C11" s="8" t="s">
        <v>471</v>
      </c>
      <c r="D11" s="296"/>
      <c r="E11" s="296"/>
      <c r="F11" s="296"/>
      <c r="G11"/>
      <c r="H11"/>
    </row>
    <row r="12" spans="1:8" ht="20.100000000000001" customHeight="1" x14ac:dyDescent="0.2">
      <c r="B12" s="276">
        <v>310000</v>
      </c>
      <c r="C12" s="239" t="s">
        <v>607</v>
      </c>
      <c r="D12" s="245"/>
      <c r="E12" s="245"/>
      <c r="F12" s="245"/>
      <c r="G12" s="245"/>
      <c r="H12" s="245"/>
    </row>
    <row r="13" spans="1:8" ht="20.100000000000001" customHeight="1" x14ac:dyDescent="0.2">
      <c r="B13" s="276">
        <v>310000</v>
      </c>
      <c r="C13" s="239" t="s">
        <v>2279</v>
      </c>
      <c r="D13" s="245"/>
      <c r="E13" s="245"/>
      <c r="F13" s="245"/>
      <c r="G13" s="245"/>
      <c r="H13" s="245"/>
    </row>
    <row r="14" spans="1:8" ht="20.100000000000001" customHeight="1" x14ac:dyDescent="0.2">
      <c r="B14" s="276">
        <v>330000</v>
      </c>
      <c r="C14" s="239" t="s">
        <v>608</v>
      </c>
      <c r="D14" s="245"/>
      <c r="E14" s="245"/>
      <c r="F14" s="245"/>
      <c r="G14" s="245"/>
      <c r="H14" s="245"/>
    </row>
    <row r="15" spans="1:8" ht="20.100000000000001" customHeight="1" x14ac:dyDescent="0.2">
      <c r="B15" s="298">
        <v>360000</v>
      </c>
      <c r="C15" s="246" t="s">
        <v>609</v>
      </c>
      <c r="D15" s="245"/>
      <c r="E15" s="245"/>
      <c r="F15" s="245"/>
      <c r="G15" s="245"/>
      <c r="H15" s="245"/>
    </row>
    <row r="16" spans="1:8" ht="20.100000000000001" customHeight="1" x14ac:dyDescent="0.2">
      <c r="B16" s="276">
        <v>370000</v>
      </c>
      <c r="C16" s="246" t="s">
        <v>610</v>
      </c>
      <c r="D16" s="245"/>
      <c r="E16" s="245"/>
      <c r="F16" s="245"/>
      <c r="G16" s="245"/>
      <c r="H16" s="245"/>
    </row>
    <row r="17" spans="1:8" ht="20.100000000000001" customHeight="1" x14ac:dyDescent="0.2">
      <c r="B17" s="276">
        <v>366000</v>
      </c>
      <c r="C17" s="239" t="s">
        <v>611</v>
      </c>
      <c r="D17" s="245"/>
      <c r="E17" s="245"/>
      <c r="F17" s="245"/>
      <c r="G17" s="245"/>
      <c r="H17" s="245"/>
    </row>
    <row r="18" spans="1:8" ht="20.100000000000001" customHeight="1" x14ac:dyDescent="0.2">
      <c r="B18" s="276">
        <v>366000</v>
      </c>
      <c r="C18" s="239" t="s">
        <v>612</v>
      </c>
      <c r="D18" s="245"/>
      <c r="E18" s="245"/>
      <c r="F18" s="245"/>
      <c r="G18" s="245"/>
      <c r="H18" s="245"/>
    </row>
    <row r="19" spans="1:8" ht="19.5" customHeight="1" thickBot="1" x14ac:dyDescent="0.25">
      <c r="A19" s="265"/>
      <c r="B19" s="276"/>
      <c r="C19" s="6" t="s">
        <v>2287</v>
      </c>
      <c r="D19" s="247"/>
      <c r="E19" s="247"/>
      <c r="F19" s="247"/>
      <c r="G19" s="245"/>
      <c r="H19" s="245"/>
    </row>
    <row r="20" spans="1:8" ht="20.100000000000001" customHeight="1" thickBot="1" x14ac:dyDescent="0.3">
      <c r="B20" s="276"/>
      <c r="C20" s="9" t="s">
        <v>613</v>
      </c>
      <c r="D20" s="255">
        <f>SUM(D11:D19)</f>
        <v>0</v>
      </c>
      <c r="E20" s="255">
        <f>SUM(E11:E19)</f>
        <v>0</v>
      </c>
      <c r="F20" s="255">
        <f>SUM(F11:F19)</f>
        <v>0</v>
      </c>
      <c r="G20" s="255">
        <f t="shared" ref="G20:H20" si="0">SUM(G11:G19)</f>
        <v>0</v>
      </c>
      <c r="H20" s="255">
        <f t="shared" si="0"/>
        <v>0</v>
      </c>
    </row>
    <row r="21" spans="1:8" ht="20.100000000000001" customHeight="1" x14ac:dyDescent="0.2">
      <c r="B21" s="276"/>
      <c r="C21" s="6"/>
      <c r="D21" s="253"/>
      <c r="E21" s="253"/>
      <c r="F21" s="253"/>
      <c r="G21" s="137"/>
      <c r="H21" s="137"/>
    </row>
    <row r="22" spans="1:8" ht="20.100000000000001" customHeight="1" x14ac:dyDescent="0.25">
      <c r="B22" s="276"/>
      <c r="C22" s="8" t="s">
        <v>614</v>
      </c>
      <c r="D22" s="253"/>
      <c r="E22" s="253"/>
      <c r="F22" s="253"/>
      <c r="G22" s="137"/>
      <c r="H22" s="137"/>
    </row>
    <row r="23" spans="1:8" ht="20.100000000000001" customHeight="1" x14ac:dyDescent="0.2">
      <c r="B23" s="276"/>
      <c r="C23" s="239" t="s">
        <v>831</v>
      </c>
      <c r="D23" s="245"/>
      <c r="E23" s="245"/>
      <c r="F23" s="245"/>
      <c r="G23" s="245"/>
      <c r="H23" s="245"/>
    </row>
    <row r="24" spans="1:8" ht="20.100000000000001" customHeight="1" x14ac:dyDescent="0.2">
      <c r="B24" s="276"/>
      <c r="C24" s="239" t="s">
        <v>832</v>
      </c>
      <c r="D24" s="245"/>
      <c r="E24" s="245"/>
      <c r="F24" s="245"/>
      <c r="G24" s="245"/>
      <c r="H24" s="245"/>
    </row>
    <row r="25" spans="1:8" ht="20.100000000000001" customHeight="1" x14ac:dyDescent="0.2">
      <c r="B25" s="276"/>
      <c r="C25" s="239" t="s">
        <v>833</v>
      </c>
      <c r="D25" s="245"/>
      <c r="E25" s="245"/>
      <c r="F25" s="245"/>
      <c r="G25" s="245"/>
      <c r="H25" s="245"/>
    </row>
    <row r="26" spans="1:8" ht="20.100000000000001" customHeight="1" x14ac:dyDescent="0.2">
      <c r="B26" s="276"/>
      <c r="C26" s="239" t="s">
        <v>834</v>
      </c>
      <c r="D26" s="245"/>
      <c r="E26" s="245"/>
      <c r="F26" s="245"/>
      <c r="G26" s="245"/>
      <c r="H26" s="245"/>
    </row>
    <row r="27" spans="1:8" ht="20.100000000000001" customHeight="1" x14ac:dyDescent="0.2">
      <c r="B27" s="276"/>
      <c r="C27" s="239" t="s">
        <v>2280</v>
      </c>
      <c r="D27" s="245"/>
      <c r="E27" s="245"/>
      <c r="F27" s="245"/>
      <c r="G27" s="245"/>
      <c r="H27" s="245"/>
    </row>
    <row r="28" spans="1:8" ht="20.100000000000001" customHeight="1" x14ac:dyDescent="0.2">
      <c r="B28" s="276"/>
      <c r="C28" s="239" t="s">
        <v>2281</v>
      </c>
      <c r="D28" s="245"/>
      <c r="E28" s="245"/>
      <c r="F28" s="245"/>
      <c r="G28" s="245"/>
      <c r="H28" s="245"/>
    </row>
    <row r="29" spans="1:8" ht="20.100000000000001" customHeight="1" thickBot="1" x14ac:dyDescent="0.25">
      <c r="B29" s="276"/>
      <c r="C29" s="239" t="s">
        <v>2282</v>
      </c>
      <c r="D29" s="247"/>
      <c r="E29" s="247"/>
      <c r="F29" s="247"/>
      <c r="G29" s="245"/>
      <c r="H29" s="245"/>
    </row>
    <row r="30" spans="1:8" ht="20.100000000000001" customHeight="1" thickBot="1" x14ac:dyDescent="0.3">
      <c r="B30" s="276"/>
      <c r="C30" s="9" t="s">
        <v>835</v>
      </c>
      <c r="D30" s="255">
        <f>SUM(D22:D29)</f>
        <v>0</v>
      </c>
      <c r="E30" s="255">
        <f>SUM(E22:E29)</f>
        <v>0</v>
      </c>
      <c r="F30" s="255">
        <f>SUM(F22:F29)</f>
        <v>0</v>
      </c>
      <c r="G30" s="255">
        <f>SUM(G22:G29)</f>
        <v>0</v>
      </c>
      <c r="H30" s="255">
        <f>SUM(H22:H29)</f>
        <v>0</v>
      </c>
    </row>
    <row r="31" spans="1:8" ht="20.100000000000001" customHeight="1" x14ac:dyDescent="0.25">
      <c r="B31" s="276"/>
      <c r="C31" s="516"/>
      <c r="D31" s="253"/>
      <c r="E31" s="253"/>
      <c r="F31" s="253"/>
      <c r="G31" s="253"/>
      <c r="H31" s="253"/>
    </row>
    <row r="32" spans="1:8" ht="20.100000000000001" customHeight="1" thickBot="1" x14ac:dyDescent="0.25">
      <c r="B32" s="276"/>
      <c r="C32" s="6" t="s">
        <v>1433</v>
      </c>
      <c r="D32" s="253">
        <f>+D20-D30</f>
        <v>0</v>
      </c>
      <c r="E32" s="253">
        <f>+E20-E30</f>
        <v>0</v>
      </c>
      <c r="F32" s="253">
        <f>+F20-F30</f>
        <v>0</v>
      </c>
      <c r="G32" s="253">
        <f>+G20-G30</f>
        <v>0</v>
      </c>
      <c r="H32" s="253">
        <f>+H20-H30</f>
        <v>0</v>
      </c>
    </row>
    <row r="33" spans="2:8" ht="20.100000000000001" customHeight="1" x14ac:dyDescent="0.2">
      <c r="B33" s="276"/>
      <c r="C33" s="287" t="str">
        <f>+'CHANGE NET POSITION-PROP.(19)'!B46</f>
        <v>Total net position - July 1, 2022 as previously reported</v>
      </c>
      <c r="D33" s="278"/>
      <c r="E33" s="278"/>
      <c r="F33" s="278"/>
      <c r="G33" s="278"/>
      <c r="H33" s="278"/>
    </row>
    <row r="34" spans="2:8" ht="20.100000000000001" customHeight="1" thickBot="1" x14ac:dyDescent="0.25">
      <c r="B34" s="276"/>
      <c r="C34" s="287" t="s">
        <v>579</v>
      </c>
      <c r="D34" s="245"/>
      <c r="E34" s="245"/>
      <c r="F34" s="245"/>
      <c r="G34" s="245"/>
      <c r="H34" s="245"/>
    </row>
    <row r="35" spans="2:8" ht="20.100000000000001" customHeight="1" thickBot="1" x14ac:dyDescent="0.25">
      <c r="B35" s="276"/>
      <c r="C35" s="287" t="str">
        <f>+'CHANGE NET POSITION-PROP.(19)'!B48</f>
        <v>Total net position - July 1, 2022 as restated</v>
      </c>
      <c r="D35" s="279">
        <f>+D33+D34</f>
        <v>0</v>
      </c>
      <c r="E35" s="279">
        <f>+E33+E34</f>
        <v>0</v>
      </c>
      <c r="F35" s="279">
        <f>+F33+F34</f>
        <v>0</v>
      </c>
      <c r="G35" s="279">
        <f t="shared" ref="G35:H35" si="1">+G33+G34</f>
        <v>0</v>
      </c>
      <c r="H35" s="279">
        <f t="shared" si="1"/>
        <v>0</v>
      </c>
    </row>
    <row r="36" spans="2:8" ht="20.100000000000001" customHeight="1" thickBot="1" x14ac:dyDescent="0.25">
      <c r="B36" s="276"/>
      <c r="C36" s="239" t="str">
        <f>+'CHANGE NET POSITION-PROP.(19)'!B49</f>
        <v>Total net position - June 30, 2023</v>
      </c>
      <c r="D36" s="256">
        <f>+D32+D35</f>
        <v>0</v>
      </c>
      <c r="E36" s="256">
        <f>+E32+E35</f>
        <v>0</v>
      </c>
      <c r="F36" s="256">
        <f>+F32+F35</f>
        <v>0</v>
      </c>
      <c r="G36" s="256">
        <f t="shared" ref="G36:H36" si="2">+G32+G35</f>
        <v>0</v>
      </c>
      <c r="H36" s="256">
        <f t="shared" si="2"/>
        <v>0</v>
      </c>
    </row>
    <row r="37" spans="2:8" ht="15.75" thickTop="1" x14ac:dyDescent="0.2">
      <c r="B37" s="276"/>
      <c r="C37" s="239"/>
      <c r="D37" s="239"/>
      <c r="E37" s="239"/>
      <c r="F37" s="239"/>
    </row>
    <row r="38" spans="2:8" ht="15.75" x14ac:dyDescent="0.25">
      <c r="B38" s="276"/>
      <c r="C38" s="239"/>
      <c r="D38" s="329"/>
      <c r="E38" s="239"/>
      <c r="F38" s="239"/>
    </row>
    <row r="39" spans="2:8" ht="15" x14ac:dyDescent="0.2">
      <c r="B39" s="276"/>
      <c r="C39" s="239"/>
      <c r="D39" s="239"/>
      <c r="E39" s="239"/>
      <c r="F39" s="239"/>
    </row>
    <row r="40" spans="2:8" ht="15" x14ac:dyDescent="0.2">
      <c r="B40" s="276"/>
      <c r="C40" s="239"/>
      <c r="D40" s="239"/>
      <c r="E40" s="239"/>
      <c r="F40" s="239"/>
    </row>
    <row r="41" spans="2:8" ht="15" x14ac:dyDescent="0.2">
      <c r="B41" s="276"/>
      <c r="C41" s="239"/>
      <c r="D41" s="239"/>
      <c r="E41" s="239"/>
      <c r="F41" s="239"/>
    </row>
    <row r="42" spans="2:8" ht="15" x14ac:dyDescent="0.2">
      <c r="B42" s="276"/>
      <c r="C42" s="239"/>
      <c r="D42" s="239"/>
      <c r="E42" s="239"/>
      <c r="F42" s="239"/>
    </row>
    <row r="43" spans="2:8" ht="15" x14ac:dyDescent="0.2">
      <c r="B43" s="276"/>
      <c r="C43" s="239"/>
      <c r="D43" s="239"/>
      <c r="E43" s="239"/>
      <c r="F43" s="239"/>
    </row>
    <row r="44" spans="2:8" ht="15" x14ac:dyDescent="0.2">
      <c r="B44" s="276"/>
      <c r="C44" s="239"/>
      <c r="D44" s="239"/>
      <c r="E44" s="239"/>
      <c r="F44" s="239"/>
    </row>
    <row r="45" spans="2:8" ht="15" x14ac:dyDescent="0.2">
      <c r="B45" s="276"/>
      <c r="C45" s="239"/>
      <c r="D45" s="239"/>
      <c r="E45" s="239"/>
      <c r="F45" s="239"/>
    </row>
    <row r="46" spans="2:8" ht="15" x14ac:dyDescent="0.2">
      <c r="B46" s="276"/>
      <c r="C46" s="239"/>
      <c r="D46" s="239"/>
      <c r="E46" s="239"/>
      <c r="F46" s="239"/>
    </row>
    <row r="47" spans="2:8" ht="15" x14ac:dyDescent="0.2">
      <c r="B47" s="276"/>
      <c r="C47" s="239"/>
      <c r="D47" s="239"/>
      <c r="E47" s="239"/>
      <c r="F47" s="239"/>
    </row>
    <row r="48" spans="2:8" ht="15" x14ac:dyDescent="0.2">
      <c r="B48" s="276"/>
      <c r="C48" s="239"/>
      <c r="D48" s="239"/>
      <c r="E48" s="239"/>
      <c r="F48" s="239"/>
    </row>
    <row r="49" spans="2:6" ht="15" x14ac:dyDescent="0.2">
      <c r="B49" s="276"/>
      <c r="C49" s="239"/>
      <c r="D49" s="239"/>
      <c r="E49" s="239"/>
      <c r="F49" s="239"/>
    </row>
    <row r="50" spans="2:6" ht="15" x14ac:dyDescent="0.2">
      <c r="B50" s="276"/>
      <c r="C50" s="239"/>
      <c r="D50" s="239"/>
      <c r="E50" s="239"/>
      <c r="F50" s="239"/>
    </row>
    <row r="51" spans="2:6" ht="15" x14ac:dyDescent="0.2">
      <c r="B51" s="276"/>
      <c r="C51" s="239"/>
      <c r="D51" s="239"/>
      <c r="E51" s="239"/>
      <c r="F51" s="239"/>
    </row>
    <row r="52" spans="2:6" ht="15" x14ac:dyDescent="0.2">
      <c r="B52" s="276"/>
      <c r="C52" s="239"/>
      <c r="D52" s="239"/>
      <c r="E52" s="239"/>
      <c r="F52" s="239"/>
    </row>
    <row r="53" spans="2:6" ht="15" x14ac:dyDescent="0.2">
      <c r="B53" s="276"/>
      <c r="C53" s="239"/>
      <c r="D53" s="239"/>
      <c r="E53" s="239"/>
      <c r="F53" s="239"/>
    </row>
    <row r="54" spans="2:6" ht="15" x14ac:dyDescent="0.2">
      <c r="B54" s="276"/>
      <c r="C54" s="239"/>
      <c r="D54" s="239"/>
      <c r="E54" s="239"/>
      <c r="F54" s="239"/>
    </row>
    <row r="55" spans="2:6" ht="15" x14ac:dyDescent="0.2">
      <c r="B55" s="276"/>
      <c r="C55" s="239"/>
      <c r="D55" s="239"/>
      <c r="E55" s="239"/>
      <c r="F55" s="239"/>
    </row>
    <row r="56" spans="2:6" ht="15" x14ac:dyDescent="0.2">
      <c r="B56" s="276"/>
      <c r="C56" s="239"/>
      <c r="D56" s="239"/>
      <c r="E56" s="239"/>
      <c r="F56" s="239"/>
    </row>
    <row r="57" spans="2:6" ht="15" x14ac:dyDescent="0.2">
      <c r="B57" s="276"/>
      <c r="C57" s="239"/>
      <c r="D57" s="239"/>
      <c r="E57" s="239"/>
      <c r="F57" s="239"/>
    </row>
    <row r="58" spans="2:6" ht="15" x14ac:dyDescent="0.2">
      <c r="B58" s="276"/>
      <c r="C58" s="239"/>
      <c r="D58" s="239"/>
      <c r="E58" s="239"/>
      <c r="F58" s="239"/>
    </row>
    <row r="59" spans="2:6" ht="15" x14ac:dyDescent="0.2">
      <c r="B59" s="276"/>
      <c r="C59" s="239"/>
      <c r="D59" s="239"/>
      <c r="E59" s="239"/>
      <c r="F59" s="239"/>
    </row>
    <row r="60" spans="2:6" ht="15" x14ac:dyDescent="0.2">
      <c r="B60" s="276"/>
      <c r="C60" s="239"/>
      <c r="D60" s="239"/>
      <c r="E60" s="239"/>
      <c r="F60" s="239"/>
    </row>
    <row r="61" spans="2:6" ht="15" x14ac:dyDescent="0.2">
      <c r="B61" s="276"/>
      <c r="C61" s="239"/>
      <c r="D61" s="239"/>
      <c r="E61" s="239"/>
      <c r="F61" s="239"/>
    </row>
    <row r="62" spans="2:6" ht="15" x14ac:dyDescent="0.2">
      <c r="B62" s="276"/>
      <c r="C62" s="239"/>
      <c r="D62" s="239"/>
      <c r="E62" s="239"/>
      <c r="F62" s="239"/>
    </row>
    <row r="63" spans="2:6" ht="15" x14ac:dyDescent="0.2">
      <c r="B63" s="276"/>
      <c r="C63" s="239"/>
      <c r="D63" s="239"/>
      <c r="E63" s="239"/>
      <c r="F63" s="239"/>
    </row>
    <row r="64" spans="2:6" ht="15" x14ac:dyDescent="0.2">
      <c r="B64" s="276"/>
      <c r="C64" s="239"/>
      <c r="D64" s="239"/>
      <c r="E64" s="239"/>
      <c r="F64" s="239"/>
    </row>
    <row r="65" spans="2:6" ht="15" x14ac:dyDescent="0.2">
      <c r="B65" s="276"/>
      <c r="C65" s="239"/>
      <c r="D65" s="239"/>
      <c r="E65" s="239"/>
      <c r="F65" s="239"/>
    </row>
    <row r="66" spans="2:6" ht="15" x14ac:dyDescent="0.2">
      <c r="B66" s="276"/>
      <c r="C66" s="239"/>
      <c r="D66" s="239"/>
      <c r="E66" s="239"/>
      <c r="F66" s="239"/>
    </row>
    <row r="67" spans="2:6" ht="15" x14ac:dyDescent="0.2">
      <c r="B67" s="276"/>
      <c r="C67" s="239"/>
      <c r="D67" s="239"/>
      <c r="E67" s="239"/>
      <c r="F67" s="239"/>
    </row>
    <row r="68" spans="2:6" ht="15" x14ac:dyDescent="0.2">
      <c r="B68" s="276"/>
      <c r="C68" s="239"/>
      <c r="D68" s="239"/>
      <c r="E68" s="239"/>
      <c r="F68" s="239"/>
    </row>
    <row r="69" spans="2:6" ht="15" x14ac:dyDescent="0.2">
      <c r="B69" s="276"/>
      <c r="C69" s="239"/>
      <c r="D69" s="239"/>
      <c r="E69" s="239"/>
      <c r="F69" s="239"/>
    </row>
    <row r="70" spans="2:6" ht="15" x14ac:dyDescent="0.2">
      <c r="B70" s="276"/>
      <c r="C70" s="239"/>
      <c r="D70" s="239"/>
      <c r="E70" s="239"/>
      <c r="F70" s="239"/>
    </row>
    <row r="71" spans="2:6" ht="15" x14ac:dyDescent="0.2">
      <c r="B71" s="276"/>
      <c r="C71" s="239"/>
      <c r="D71" s="239"/>
      <c r="E71" s="239"/>
      <c r="F71" s="239"/>
    </row>
    <row r="72" spans="2:6" ht="15" x14ac:dyDescent="0.2">
      <c r="B72" s="276"/>
      <c r="C72" s="239"/>
      <c r="D72" s="239"/>
      <c r="E72" s="239"/>
      <c r="F72" s="239"/>
    </row>
    <row r="73" spans="2:6" ht="15" x14ac:dyDescent="0.2">
      <c r="B73" s="276"/>
      <c r="C73" s="239"/>
      <c r="D73" s="239"/>
      <c r="E73" s="239"/>
      <c r="F73" s="239"/>
    </row>
    <row r="74" spans="2:6" ht="15" x14ac:dyDescent="0.2">
      <c r="B74" s="276"/>
      <c r="C74" s="239"/>
      <c r="D74" s="239"/>
      <c r="E74" s="239"/>
      <c r="F74" s="239"/>
    </row>
    <row r="75" spans="2:6" ht="15" x14ac:dyDescent="0.2">
      <c r="B75" s="276"/>
      <c r="C75" s="239"/>
      <c r="D75" s="239"/>
      <c r="E75" s="239"/>
      <c r="F75" s="239"/>
    </row>
    <row r="76" spans="2:6" ht="15" x14ac:dyDescent="0.2">
      <c r="B76" s="276"/>
      <c r="C76" s="239"/>
      <c r="D76" s="239"/>
      <c r="E76" s="239"/>
      <c r="F76" s="239"/>
    </row>
    <row r="77" spans="2:6" ht="15" x14ac:dyDescent="0.2">
      <c r="B77" s="276"/>
      <c r="C77" s="239"/>
      <c r="D77" s="239"/>
      <c r="E77" s="239"/>
      <c r="F77" s="239"/>
    </row>
    <row r="78" spans="2:6" ht="15" x14ac:dyDescent="0.2">
      <c r="B78" s="276"/>
      <c r="C78" s="239"/>
      <c r="D78" s="239"/>
      <c r="E78" s="239"/>
      <c r="F78" s="239"/>
    </row>
    <row r="79" spans="2:6" ht="15" x14ac:dyDescent="0.2">
      <c r="B79" s="276"/>
      <c r="C79" s="239"/>
      <c r="D79" s="239"/>
      <c r="E79" s="239"/>
      <c r="F79" s="239"/>
    </row>
    <row r="80" spans="2:6" ht="15" x14ac:dyDescent="0.2">
      <c r="B80" s="276"/>
      <c r="C80" s="239"/>
      <c r="D80" s="239"/>
      <c r="E80" s="239"/>
      <c r="F80" s="239"/>
    </row>
    <row r="81" spans="2:6" ht="15" x14ac:dyDescent="0.2">
      <c r="B81" s="276"/>
      <c r="C81" s="239"/>
      <c r="D81" s="239"/>
      <c r="E81" s="239"/>
      <c r="F81" s="239"/>
    </row>
    <row r="82" spans="2:6" ht="15" x14ac:dyDescent="0.2">
      <c r="B82" s="276"/>
      <c r="C82" s="239"/>
      <c r="D82" s="239"/>
      <c r="E82" s="239"/>
      <c r="F82" s="239"/>
    </row>
    <row r="83" spans="2:6" ht="15" x14ac:dyDescent="0.2">
      <c r="B83" s="276"/>
      <c r="C83" s="239"/>
      <c r="D83" s="239"/>
      <c r="E83" s="239"/>
      <c r="F83" s="239"/>
    </row>
    <row r="84" spans="2:6" ht="15" x14ac:dyDescent="0.2">
      <c r="B84" s="276"/>
      <c r="C84" s="239"/>
      <c r="D84" s="239"/>
      <c r="E84" s="239"/>
      <c r="F84" s="239"/>
    </row>
    <row r="85" spans="2:6" ht="15" x14ac:dyDescent="0.2">
      <c r="B85" s="276"/>
      <c r="C85" s="239"/>
      <c r="D85" s="239"/>
      <c r="E85" s="239"/>
      <c r="F85" s="239"/>
    </row>
    <row r="86" spans="2:6" ht="15" x14ac:dyDescent="0.2">
      <c r="B86" s="276"/>
      <c r="C86" s="239"/>
      <c r="D86" s="239"/>
      <c r="E86" s="239"/>
      <c r="F86" s="239"/>
    </row>
    <row r="87" spans="2:6" ht="15" x14ac:dyDescent="0.2">
      <c r="B87" s="276"/>
      <c r="C87" s="239"/>
      <c r="D87" s="239"/>
      <c r="E87" s="239"/>
      <c r="F87" s="239"/>
    </row>
    <row r="88" spans="2:6" ht="15" x14ac:dyDescent="0.2">
      <c r="B88" s="276"/>
      <c r="C88" s="239"/>
      <c r="D88" s="239"/>
      <c r="E88" s="239"/>
      <c r="F88" s="239"/>
    </row>
    <row r="89" spans="2:6" ht="15" x14ac:dyDescent="0.2">
      <c r="B89" s="276"/>
      <c r="C89" s="239"/>
      <c r="D89" s="239"/>
      <c r="E89" s="239"/>
      <c r="F89" s="239"/>
    </row>
    <row r="90" spans="2:6" ht="15" x14ac:dyDescent="0.2">
      <c r="B90" s="276"/>
      <c r="C90" s="239"/>
      <c r="D90" s="239"/>
      <c r="E90" s="239"/>
      <c r="F90" s="239"/>
    </row>
    <row r="91" spans="2:6" ht="15" x14ac:dyDescent="0.2">
      <c r="B91" s="276"/>
      <c r="C91" s="239"/>
      <c r="D91" s="239"/>
      <c r="E91" s="239"/>
      <c r="F91" s="239"/>
    </row>
    <row r="92" spans="2:6" ht="15" x14ac:dyDescent="0.2">
      <c r="B92" s="276"/>
      <c r="C92" s="239"/>
      <c r="D92" s="239"/>
      <c r="E92" s="239"/>
      <c r="F92" s="239"/>
    </row>
    <row r="93" spans="2:6" ht="15" x14ac:dyDescent="0.2">
      <c r="B93" s="276"/>
      <c r="C93" s="239"/>
      <c r="D93" s="239"/>
      <c r="E93" s="239"/>
      <c r="F93" s="239"/>
    </row>
    <row r="94" spans="2:6" ht="15" x14ac:dyDescent="0.2">
      <c r="B94" s="276"/>
      <c r="C94" s="239"/>
      <c r="D94" s="239"/>
      <c r="E94" s="239"/>
      <c r="F94" s="239"/>
    </row>
    <row r="95" spans="2:6" ht="15" x14ac:dyDescent="0.2">
      <c r="B95" s="276"/>
      <c r="C95" s="239"/>
      <c r="D95" s="239"/>
      <c r="E95" s="239"/>
      <c r="F95" s="239"/>
    </row>
    <row r="96" spans="2:6" ht="15" x14ac:dyDescent="0.2">
      <c r="B96" s="239"/>
      <c r="C96" s="239"/>
      <c r="D96" s="239"/>
      <c r="E96" s="239"/>
      <c r="F96" s="239"/>
    </row>
    <row r="97" spans="2:6" ht="15" x14ac:dyDescent="0.2">
      <c r="B97" s="239"/>
      <c r="C97" s="239"/>
      <c r="D97" s="239"/>
      <c r="E97" s="239"/>
      <c r="F97" s="239"/>
    </row>
    <row r="98" spans="2:6" ht="15" x14ac:dyDescent="0.2">
      <c r="B98" s="239"/>
      <c r="C98" s="239"/>
      <c r="D98" s="239"/>
      <c r="E98" s="239"/>
      <c r="F98" s="239"/>
    </row>
    <row r="99" spans="2:6" ht="15" x14ac:dyDescent="0.2">
      <c r="B99" s="239"/>
      <c r="C99" s="239"/>
      <c r="D99" s="239"/>
      <c r="E99" s="239"/>
      <c r="F99" s="239"/>
    </row>
    <row r="100" spans="2:6" ht="15" x14ac:dyDescent="0.2">
      <c r="B100" s="239"/>
      <c r="C100" s="239"/>
      <c r="D100" s="239"/>
      <c r="E100" s="239"/>
      <c r="F100" s="239"/>
    </row>
    <row r="101" spans="2:6" ht="15" x14ac:dyDescent="0.2">
      <c r="B101" s="239"/>
      <c r="C101" s="239"/>
      <c r="D101" s="239"/>
      <c r="E101" s="239"/>
      <c r="F101" s="239"/>
    </row>
    <row r="102" spans="2:6" ht="15" x14ac:dyDescent="0.2">
      <c r="B102" s="239"/>
      <c r="C102" s="239"/>
      <c r="D102" s="239"/>
      <c r="E102" s="239"/>
      <c r="F102" s="239"/>
    </row>
    <row r="103" spans="2:6" ht="15" x14ac:dyDescent="0.2">
      <c r="B103" s="239"/>
      <c r="C103" s="239"/>
      <c r="D103" s="239"/>
      <c r="E103" s="239"/>
      <c r="F103" s="239"/>
    </row>
    <row r="104" spans="2:6" ht="15" x14ac:dyDescent="0.2">
      <c r="B104" s="239"/>
      <c r="C104" s="239"/>
      <c r="D104" s="239"/>
      <c r="E104" s="239"/>
      <c r="F104" s="239"/>
    </row>
    <row r="105" spans="2:6" ht="15" x14ac:dyDescent="0.2">
      <c r="B105" s="239"/>
      <c r="C105" s="239"/>
      <c r="D105" s="239"/>
      <c r="E105" s="239"/>
      <c r="F105" s="239"/>
    </row>
    <row r="106" spans="2:6" ht="15" x14ac:dyDescent="0.2">
      <c r="B106" s="239"/>
      <c r="C106" s="239"/>
      <c r="D106" s="239"/>
      <c r="E106" s="239"/>
      <c r="F106" s="239"/>
    </row>
    <row r="107" spans="2:6" ht="15" x14ac:dyDescent="0.2">
      <c r="B107" s="239"/>
      <c r="C107" s="239"/>
      <c r="D107" s="239"/>
      <c r="E107" s="239"/>
      <c r="F107" s="239"/>
    </row>
    <row r="108" spans="2:6" ht="15" x14ac:dyDescent="0.2">
      <c r="B108" s="239"/>
      <c r="C108" s="239"/>
      <c r="D108" s="239"/>
      <c r="E108" s="239"/>
      <c r="F108" s="239"/>
    </row>
    <row r="109" spans="2:6" ht="15" x14ac:dyDescent="0.2">
      <c r="B109" s="239"/>
      <c r="C109" s="239"/>
      <c r="D109" s="239"/>
      <c r="E109" s="239"/>
      <c r="F109" s="239"/>
    </row>
    <row r="110" spans="2:6" ht="15" x14ac:dyDescent="0.2">
      <c r="B110" s="239"/>
      <c r="C110" s="239"/>
      <c r="D110" s="239"/>
      <c r="E110" s="239"/>
      <c r="F110" s="239"/>
    </row>
    <row r="111" spans="2:6" ht="15" x14ac:dyDescent="0.2">
      <c r="B111" s="239"/>
      <c r="C111" s="239"/>
      <c r="D111" s="239"/>
      <c r="E111" s="239"/>
      <c r="F111" s="239"/>
    </row>
    <row r="112" spans="2:6" ht="15" x14ac:dyDescent="0.2">
      <c r="B112" s="239"/>
      <c r="C112" s="239"/>
      <c r="D112" s="239"/>
      <c r="E112" s="239"/>
      <c r="F112" s="239"/>
    </row>
    <row r="113" spans="2:6" ht="15" x14ac:dyDescent="0.2">
      <c r="B113" s="239"/>
      <c r="C113" s="239"/>
      <c r="D113" s="239"/>
      <c r="E113" s="239"/>
      <c r="F113" s="239"/>
    </row>
    <row r="114" spans="2:6" ht="15" x14ac:dyDescent="0.2">
      <c r="B114" s="239"/>
      <c r="C114" s="239"/>
      <c r="D114" s="239"/>
      <c r="E114" s="239"/>
      <c r="F114" s="239"/>
    </row>
    <row r="115" spans="2:6" ht="15" x14ac:dyDescent="0.2">
      <c r="B115" s="239"/>
      <c r="C115" s="239"/>
      <c r="D115" s="239"/>
      <c r="E115" s="239"/>
      <c r="F115" s="239"/>
    </row>
    <row r="116" spans="2:6" ht="15" x14ac:dyDescent="0.2">
      <c r="B116" s="239"/>
      <c r="C116" s="239"/>
      <c r="D116" s="239"/>
      <c r="E116" s="239"/>
      <c r="F116" s="239"/>
    </row>
    <row r="117" spans="2:6" ht="15" x14ac:dyDescent="0.2">
      <c r="B117" s="239"/>
      <c r="C117" s="239"/>
      <c r="D117" s="239"/>
      <c r="E117" s="239"/>
      <c r="F117" s="239"/>
    </row>
    <row r="118" spans="2:6" ht="15" x14ac:dyDescent="0.2">
      <c r="B118" s="239"/>
      <c r="C118" s="239"/>
      <c r="D118" s="239"/>
      <c r="E118" s="239"/>
      <c r="F118" s="239"/>
    </row>
    <row r="119" spans="2:6" ht="15" x14ac:dyDescent="0.2">
      <c r="B119" s="239"/>
      <c r="C119" s="239"/>
      <c r="D119" s="239"/>
      <c r="E119" s="239"/>
      <c r="F119" s="239"/>
    </row>
    <row r="120" spans="2:6" ht="15" x14ac:dyDescent="0.2">
      <c r="B120" s="239"/>
      <c r="C120" s="239"/>
      <c r="D120" s="239"/>
      <c r="E120" s="239"/>
      <c r="F120" s="239"/>
    </row>
    <row r="121" spans="2:6" ht="15" x14ac:dyDescent="0.2">
      <c r="B121" s="239"/>
      <c r="C121" s="239"/>
      <c r="D121" s="239"/>
      <c r="E121" s="239"/>
      <c r="F121" s="239"/>
    </row>
    <row r="122" spans="2:6" ht="15" x14ac:dyDescent="0.2">
      <c r="B122" s="239"/>
      <c r="C122" s="239"/>
      <c r="D122" s="239"/>
      <c r="E122" s="239"/>
      <c r="F122" s="239"/>
    </row>
    <row r="123" spans="2:6" ht="15" x14ac:dyDescent="0.2">
      <c r="B123" s="239"/>
      <c r="C123" s="239"/>
      <c r="D123" s="239"/>
      <c r="E123" s="239"/>
      <c r="F123" s="239"/>
    </row>
    <row r="124" spans="2:6" ht="15" x14ac:dyDescent="0.2">
      <c r="B124" s="239"/>
      <c r="C124" s="239"/>
      <c r="D124" s="239"/>
      <c r="E124" s="239"/>
      <c r="F124" s="239"/>
    </row>
    <row r="125" spans="2:6" ht="15" x14ac:dyDescent="0.2">
      <c r="B125" s="239"/>
      <c r="C125" s="239"/>
      <c r="D125" s="239"/>
      <c r="E125" s="239"/>
      <c r="F125" s="239"/>
    </row>
    <row r="126" spans="2:6" ht="15" x14ac:dyDescent="0.2">
      <c r="B126" s="239"/>
      <c r="C126" s="239"/>
      <c r="D126" s="239"/>
      <c r="E126" s="239"/>
      <c r="F126" s="239"/>
    </row>
    <row r="127" spans="2:6" ht="15" x14ac:dyDescent="0.2">
      <c r="B127" s="239"/>
      <c r="C127" s="239"/>
      <c r="D127" s="239"/>
      <c r="E127" s="239"/>
      <c r="F127" s="239"/>
    </row>
    <row r="128" spans="2:6" ht="15" x14ac:dyDescent="0.2">
      <c r="B128" s="239"/>
      <c r="C128" s="239"/>
      <c r="D128" s="239"/>
      <c r="E128" s="239"/>
      <c r="F128" s="239"/>
    </row>
    <row r="129" spans="2:6" ht="15" x14ac:dyDescent="0.2">
      <c r="B129" s="239"/>
      <c r="C129" s="239"/>
      <c r="D129" s="239"/>
      <c r="E129" s="239"/>
      <c r="F129" s="239"/>
    </row>
    <row r="130" spans="2:6" ht="15" x14ac:dyDescent="0.2">
      <c r="B130" s="239"/>
      <c r="C130" s="239"/>
      <c r="D130" s="239"/>
      <c r="E130" s="239"/>
      <c r="F130" s="239"/>
    </row>
  </sheetData>
  <sheetProtection algorithmName="SHA-512" hashValue="zC5pm9nU65iwcipIwWmNRdJCAqcQ/vCV05e4l7VShA7p3oRTWzcQhtV39RqXn0CsDQRnRgDpADMn9ZUiRPvnVQ==" saltValue="vnSUo7Q+fL/Sv4zmADTspA=="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S45"/>
  <sheetViews>
    <sheetView workbookViewId="0">
      <selection activeCell="O14" sqref="O14"/>
    </sheetView>
  </sheetViews>
  <sheetFormatPr defaultRowHeight="12.75" x14ac:dyDescent="0.2"/>
  <cols>
    <col min="1" max="2" width="3.7109375" style="600" customWidth="1"/>
    <col min="3" max="16384" width="9.140625" style="600"/>
  </cols>
  <sheetData>
    <row r="1" spans="1:19" ht="18" x14ac:dyDescent="0.25">
      <c r="A1" s="1370">
        <f>'TABLE OF CONTENTS'!A1</f>
        <v>0</v>
      </c>
      <c r="B1" s="1370"/>
      <c r="C1" s="1370"/>
      <c r="D1" s="1370"/>
      <c r="E1" s="1370"/>
      <c r="F1" s="1370"/>
      <c r="G1" s="1370"/>
      <c r="H1" s="1370"/>
      <c r="I1" s="1370"/>
      <c r="J1" s="1370"/>
      <c r="K1" s="1370"/>
      <c r="L1" s="1370"/>
      <c r="M1" s="1370"/>
      <c r="N1" s="1370"/>
      <c r="O1" s="1370"/>
    </row>
    <row r="2" spans="1:19" ht="18" x14ac:dyDescent="0.25">
      <c r="A2" s="1370" t="s">
        <v>1056</v>
      </c>
      <c r="B2" s="1370"/>
      <c r="C2" s="1370"/>
      <c r="D2" s="1370"/>
      <c r="E2" s="1370"/>
      <c r="F2" s="1370"/>
      <c r="G2" s="1370"/>
      <c r="H2" s="1370"/>
      <c r="I2" s="1370"/>
      <c r="J2" s="1370"/>
      <c r="K2" s="1370"/>
      <c r="L2" s="1370"/>
      <c r="M2" s="1370"/>
      <c r="N2" s="1370"/>
      <c r="O2" s="1370"/>
    </row>
    <row r="3" spans="1:19" ht="18" x14ac:dyDescent="0.25">
      <c r="A3" s="1371" t="str">
        <f>'COVER PAGE'!A30</f>
        <v>FISCAL YEAR ENDING JUNE 30, 2024</v>
      </c>
      <c r="B3" s="1371"/>
      <c r="C3" s="1371"/>
      <c r="D3" s="1371"/>
      <c r="E3" s="1371"/>
      <c r="F3" s="1371"/>
      <c r="G3" s="1371"/>
      <c r="H3" s="1371"/>
      <c r="I3" s="1371"/>
      <c r="J3" s="1371"/>
      <c r="K3" s="1371"/>
      <c r="L3" s="1371"/>
      <c r="M3" s="1371"/>
      <c r="N3" s="1371"/>
      <c r="O3" s="1371"/>
    </row>
    <row r="4" spans="1:19" ht="12" customHeight="1" x14ac:dyDescent="0.25">
      <c r="A4" s="967"/>
      <c r="B4" s="770"/>
      <c r="C4" s="770"/>
      <c r="D4" s="770"/>
      <c r="E4" s="770"/>
      <c r="F4" s="770"/>
      <c r="G4" s="770"/>
      <c r="H4" s="770"/>
      <c r="I4" s="770"/>
      <c r="J4" s="770"/>
      <c r="K4" s="770"/>
      <c r="L4" s="770"/>
      <c r="M4" s="770"/>
    </row>
    <row r="5" spans="1:19" ht="25.5" customHeight="1" x14ac:dyDescent="0.2">
      <c r="C5" s="1372" t="s">
        <v>1768</v>
      </c>
      <c r="D5" s="1372"/>
      <c r="E5" s="1372"/>
      <c r="F5" s="1372"/>
      <c r="G5" s="1372"/>
      <c r="H5" s="1372"/>
      <c r="I5" s="1372"/>
      <c r="J5" s="1372"/>
      <c r="K5" s="1372"/>
      <c r="L5" s="1372"/>
      <c r="M5" s="1372"/>
      <c r="N5" s="1372"/>
      <c r="O5" s="1372"/>
    </row>
    <row r="6" spans="1:19" x14ac:dyDescent="0.2">
      <c r="A6" s="771" t="s">
        <v>1057</v>
      </c>
      <c r="C6" s="968" t="s">
        <v>1769</v>
      </c>
    </row>
    <row r="7" spans="1:19" ht="39.75" customHeight="1" x14ac:dyDescent="0.2">
      <c r="A7" s="771"/>
      <c r="C7" s="1373" t="s">
        <v>2958</v>
      </c>
      <c r="D7" s="1373"/>
      <c r="E7" s="1373"/>
      <c r="F7" s="1373"/>
      <c r="G7" s="1373"/>
      <c r="H7" s="1373"/>
      <c r="I7" s="1373"/>
      <c r="J7" s="1373"/>
      <c r="K7" s="1373"/>
      <c r="L7" s="1373"/>
      <c r="M7" s="1373"/>
      <c r="N7" s="1373"/>
      <c r="O7" s="1373"/>
    </row>
    <row r="8" spans="1:19" ht="12.75" customHeight="1" x14ac:dyDescent="0.2">
      <c r="A8" s="771"/>
      <c r="C8" s="871"/>
      <c r="D8" s="871"/>
      <c r="E8" s="871"/>
      <c r="F8" s="871"/>
      <c r="G8" s="871"/>
      <c r="H8" s="871"/>
      <c r="I8" s="871"/>
      <c r="J8" s="871"/>
      <c r="K8" s="871"/>
      <c r="L8" s="871"/>
      <c r="M8" s="871"/>
      <c r="N8" s="871"/>
    </row>
    <row r="9" spans="1:19" ht="15" customHeight="1" x14ac:dyDescent="0.2">
      <c r="A9" s="771"/>
      <c r="C9" s="872" t="s">
        <v>1770</v>
      </c>
      <c r="D9" s="872"/>
      <c r="E9" s="872"/>
      <c r="F9" s="872"/>
      <c r="G9" s="872"/>
      <c r="H9" s="872"/>
      <c r="I9" s="872"/>
      <c r="J9" s="872"/>
      <c r="K9" s="872"/>
      <c r="L9" s="872"/>
    </row>
    <row r="10" spans="1:19" ht="15" customHeight="1" x14ac:dyDescent="0.2">
      <c r="A10" s="771"/>
      <c r="C10" s="872"/>
      <c r="D10" s="872"/>
      <c r="E10" s="872"/>
      <c r="F10" s="872"/>
      <c r="G10" s="872"/>
      <c r="H10" s="872"/>
      <c r="I10" s="872"/>
      <c r="J10" s="872"/>
      <c r="K10" s="872"/>
      <c r="L10" s="872"/>
    </row>
    <row r="11" spans="1:19" ht="29.25" customHeight="1" x14ac:dyDescent="0.2">
      <c r="A11" s="771"/>
      <c r="C11" s="1373" t="s">
        <v>2940</v>
      </c>
      <c r="D11" s="1373"/>
      <c r="E11" s="1373"/>
      <c r="F11" s="1373"/>
      <c r="G11" s="1373"/>
      <c r="H11" s="1373"/>
      <c r="I11" s="1373"/>
      <c r="J11" s="1373"/>
      <c r="K11" s="1373"/>
      <c r="L11" s="1373"/>
      <c r="M11" s="1373"/>
      <c r="N11" s="1373"/>
      <c r="O11" s="1373"/>
    </row>
    <row r="12" spans="1:19" ht="12" customHeight="1" x14ac:dyDescent="0.2">
      <c r="A12" s="771"/>
      <c r="C12" s="872"/>
      <c r="D12" s="872"/>
      <c r="E12" s="872"/>
      <c r="F12" s="872"/>
      <c r="G12" s="872"/>
      <c r="H12" s="872"/>
      <c r="I12" s="872"/>
      <c r="J12" s="872"/>
      <c r="K12" s="872"/>
      <c r="L12" s="872"/>
    </row>
    <row r="13" spans="1:19" ht="28.5" customHeight="1" x14ac:dyDescent="0.2">
      <c r="A13" s="771"/>
      <c r="C13" s="1373" t="s">
        <v>2912</v>
      </c>
      <c r="D13" s="1373"/>
      <c r="E13" s="1373"/>
      <c r="F13" s="1373"/>
      <c r="G13" s="1373"/>
      <c r="H13" s="1373"/>
      <c r="I13" s="1373"/>
      <c r="J13" s="1373"/>
      <c r="K13" s="1373"/>
      <c r="L13" s="1373"/>
      <c r="M13" s="1373"/>
      <c r="N13" s="1373"/>
      <c r="O13" s="1373"/>
      <c r="Q13" s="1360" t="s">
        <v>2969</v>
      </c>
      <c r="R13" s="1361"/>
      <c r="S13" s="1362"/>
    </row>
    <row r="14" spans="1:19" ht="15" customHeight="1" x14ac:dyDescent="0.2">
      <c r="A14" s="771"/>
      <c r="C14" s="872"/>
      <c r="D14" s="872"/>
      <c r="E14" s="872"/>
      <c r="F14" s="872"/>
      <c r="G14" s="872"/>
      <c r="H14" s="872"/>
      <c r="I14" s="872"/>
      <c r="J14" s="872"/>
      <c r="K14" s="872"/>
      <c r="L14" s="872"/>
      <c r="Q14" s="1363"/>
      <c r="R14" s="1364"/>
      <c r="S14" s="1365"/>
    </row>
    <row r="15" spans="1:19" ht="15" customHeight="1" x14ac:dyDescent="0.2">
      <c r="A15" s="771"/>
      <c r="C15" s="872" t="s">
        <v>2965</v>
      </c>
      <c r="D15" s="872"/>
      <c r="E15" s="872"/>
      <c r="F15" s="872"/>
      <c r="G15" s="872"/>
      <c r="H15" s="872"/>
      <c r="I15" s="872"/>
      <c r="J15" s="872"/>
      <c r="K15" s="872"/>
      <c r="L15" s="872"/>
      <c r="Q15" s="1363"/>
      <c r="R15" s="1364"/>
      <c r="S15" s="1365"/>
    </row>
    <row r="16" spans="1:19" ht="15" customHeight="1" x14ac:dyDescent="0.2">
      <c r="A16" s="771"/>
      <c r="C16" s="872" t="s">
        <v>2966</v>
      </c>
      <c r="D16" s="872"/>
      <c r="E16" s="872"/>
      <c r="F16" s="872"/>
      <c r="G16" s="872"/>
      <c r="H16" s="872"/>
      <c r="I16" s="872"/>
      <c r="J16" s="872"/>
      <c r="K16" s="872"/>
      <c r="L16" s="872"/>
      <c r="Q16" s="1363"/>
      <c r="R16" s="1364"/>
      <c r="S16" s="1365"/>
    </row>
    <row r="17" spans="1:19" ht="15" customHeight="1" x14ac:dyDescent="0.2">
      <c r="A17" s="771"/>
      <c r="C17" s="872" t="s">
        <v>2967</v>
      </c>
      <c r="D17" s="872"/>
      <c r="E17" s="872"/>
      <c r="F17" s="872"/>
      <c r="G17" s="872"/>
      <c r="H17" s="872"/>
      <c r="I17" s="872"/>
      <c r="J17" s="872"/>
      <c r="K17" s="872"/>
      <c r="L17" s="872"/>
      <c r="Q17" s="1363"/>
      <c r="R17" s="1364"/>
      <c r="S17" s="1365"/>
    </row>
    <row r="18" spans="1:19" ht="15" customHeight="1" x14ac:dyDescent="0.2">
      <c r="A18" s="771"/>
      <c r="C18" s="872" t="s">
        <v>2968</v>
      </c>
      <c r="D18" s="872"/>
      <c r="E18" s="872"/>
      <c r="F18" s="872"/>
      <c r="G18" s="872"/>
      <c r="H18" s="872"/>
      <c r="I18" s="872"/>
      <c r="J18" s="872"/>
      <c r="K18" s="872"/>
      <c r="L18" s="872"/>
      <c r="Q18" s="1363"/>
      <c r="R18" s="1364"/>
      <c r="S18" s="1365"/>
    </row>
    <row r="19" spans="1:19" ht="15" customHeight="1" x14ac:dyDescent="0.2">
      <c r="A19" s="771"/>
      <c r="C19" s="872"/>
      <c r="D19" s="872"/>
      <c r="E19" s="872"/>
      <c r="F19" s="872"/>
      <c r="G19" s="872"/>
      <c r="H19" s="872"/>
      <c r="I19" s="872"/>
      <c r="J19" s="872"/>
      <c r="K19" s="872"/>
      <c r="L19" s="872"/>
      <c r="Q19" s="1366"/>
      <c r="R19" s="1367"/>
      <c r="S19" s="1368"/>
    </row>
    <row r="20" spans="1:19" ht="41.25" customHeight="1" x14ac:dyDescent="0.2">
      <c r="A20" s="771"/>
      <c r="C20" s="1373" t="s">
        <v>2861</v>
      </c>
      <c r="D20" s="1373"/>
      <c r="E20" s="1373"/>
      <c r="F20" s="1373"/>
      <c r="G20" s="1373"/>
      <c r="H20" s="1373"/>
      <c r="I20" s="1373"/>
      <c r="J20" s="1373"/>
      <c r="K20" s="1373"/>
      <c r="L20" s="1373"/>
      <c r="M20" s="1373"/>
      <c r="N20" s="1373"/>
      <c r="O20" s="1373"/>
    </row>
    <row r="21" spans="1:19" ht="10.5" customHeight="1" x14ac:dyDescent="0.2">
      <c r="A21" s="771"/>
      <c r="C21" s="871"/>
      <c r="D21" s="871"/>
      <c r="E21" s="871"/>
      <c r="F21" s="871"/>
      <c r="G21" s="871"/>
      <c r="H21" s="871"/>
      <c r="I21" s="871"/>
      <c r="J21" s="871"/>
      <c r="K21" s="871"/>
      <c r="L21" s="871"/>
      <c r="M21" s="871"/>
      <c r="N21" s="871"/>
      <c r="O21" s="871"/>
    </row>
    <row r="22" spans="1:19" ht="12.75" customHeight="1" x14ac:dyDescent="0.2">
      <c r="A22" s="771"/>
      <c r="C22" s="1374" t="s">
        <v>1767</v>
      </c>
      <c r="D22" s="1375"/>
      <c r="E22" s="1375"/>
      <c r="F22" s="1375"/>
      <c r="G22" s="1375"/>
      <c r="H22" s="1375"/>
      <c r="I22" s="1375"/>
      <c r="J22" s="1375"/>
      <c r="K22" s="1375"/>
      <c r="L22" s="1375"/>
    </row>
    <row r="24" spans="1:19" x14ac:dyDescent="0.2">
      <c r="B24" s="769" t="s">
        <v>1058</v>
      </c>
      <c r="C24" s="601" t="s">
        <v>552</v>
      </c>
    </row>
    <row r="25" spans="1:19" x14ac:dyDescent="0.2">
      <c r="B25" s="769"/>
      <c r="C25" s="601"/>
    </row>
    <row r="26" spans="1:19" ht="93" customHeight="1" x14ac:dyDescent="0.2">
      <c r="B26" s="769"/>
      <c r="C26" s="1219" t="s">
        <v>2413</v>
      </c>
      <c r="D26" s="1219"/>
      <c r="E26" s="1219"/>
      <c r="F26" s="1219"/>
      <c r="G26" s="1219"/>
      <c r="H26" s="1219"/>
      <c r="I26" s="1219"/>
      <c r="J26" s="1219"/>
      <c r="K26" s="1219"/>
      <c r="L26" s="1219"/>
      <c r="M26" s="1219"/>
      <c r="N26" s="1219"/>
      <c r="O26" s="1219"/>
    </row>
    <row r="27" spans="1:19" x14ac:dyDescent="0.2">
      <c r="B27" s="769"/>
      <c r="C27" s="601"/>
    </row>
    <row r="28" spans="1:19" ht="90" customHeight="1" x14ac:dyDescent="0.2">
      <c r="B28" s="769"/>
      <c r="C28" s="1219" t="s">
        <v>2414</v>
      </c>
      <c r="D28" s="1219"/>
      <c r="E28" s="1219"/>
      <c r="F28" s="1219"/>
      <c r="G28" s="1219"/>
      <c r="H28" s="1219"/>
      <c r="I28" s="1219"/>
      <c r="J28" s="1219"/>
      <c r="K28" s="1219"/>
      <c r="L28" s="1219"/>
      <c r="M28" s="1219"/>
      <c r="N28" s="1219"/>
      <c r="O28" s="1219"/>
    </row>
    <row r="29" spans="1:19" x14ac:dyDescent="0.2">
      <c r="B29" s="769"/>
      <c r="C29" s="601"/>
    </row>
    <row r="30" spans="1:19" x14ac:dyDescent="0.2">
      <c r="C30" s="600" t="s">
        <v>2415</v>
      </c>
    </row>
    <row r="31" spans="1:19" x14ac:dyDescent="0.2">
      <c r="C31" s="600" t="s">
        <v>2416</v>
      </c>
    </row>
    <row r="33" spans="1:15" x14ac:dyDescent="0.2">
      <c r="C33" s="600" t="s">
        <v>2417</v>
      </c>
    </row>
    <row r="34" spans="1:15" x14ac:dyDescent="0.2">
      <c r="C34" s="600" t="s">
        <v>2416</v>
      </c>
    </row>
    <row r="36" spans="1:15" x14ac:dyDescent="0.2">
      <c r="B36" s="769" t="s">
        <v>98</v>
      </c>
      <c r="C36" s="601" t="s">
        <v>779</v>
      </c>
    </row>
    <row r="37" spans="1:15" x14ac:dyDescent="0.2">
      <c r="B37" s="769"/>
      <c r="C37" s="601"/>
    </row>
    <row r="38" spans="1:15" ht="64.5" customHeight="1" x14ac:dyDescent="0.2">
      <c r="B38" s="769"/>
      <c r="C38" s="1219" t="s">
        <v>2418</v>
      </c>
      <c r="D38" s="1219"/>
      <c r="E38" s="1219"/>
      <c r="F38" s="1219"/>
      <c r="G38" s="1219"/>
      <c r="H38" s="1219"/>
      <c r="I38" s="1219"/>
      <c r="J38" s="1219"/>
      <c r="K38" s="1219"/>
      <c r="L38" s="1219"/>
      <c r="M38" s="1219"/>
      <c r="N38" s="1219"/>
      <c r="O38" s="1219"/>
    </row>
    <row r="39" spans="1:15" x14ac:dyDescent="0.2">
      <c r="B39" s="769"/>
      <c r="C39" s="601"/>
    </row>
    <row r="40" spans="1:15" ht="66" customHeight="1" x14ac:dyDescent="0.2">
      <c r="B40" s="769"/>
      <c r="C40" s="1219" t="s">
        <v>2419</v>
      </c>
      <c r="D40" s="1219"/>
      <c r="E40" s="1219"/>
      <c r="F40" s="1219"/>
      <c r="G40" s="1219"/>
      <c r="H40" s="1219"/>
      <c r="I40" s="1219"/>
      <c r="J40" s="1219"/>
      <c r="K40" s="1219"/>
      <c r="L40" s="1219"/>
      <c r="M40" s="1219"/>
      <c r="N40" s="1219"/>
      <c r="O40" s="1219"/>
    </row>
    <row r="41" spans="1:15" x14ac:dyDescent="0.2">
      <c r="B41" s="769"/>
      <c r="C41" s="601"/>
    </row>
    <row r="42" spans="1:15" ht="37.5" customHeight="1" x14ac:dyDescent="0.2">
      <c r="B42" s="769"/>
      <c r="C42" s="1219" t="s">
        <v>2420</v>
      </c>
      <c r="D42" s="1219"/>
      <c r="E42" s="1219"/>
      <c r="F42" s="1219"/>
      <c r="G42" s="1219"/>
      <c r="H42" s="1219"/>
      <c r="I42" s="1219"/>
      <c r="J42" s="1219"/>
      <c r="K42" s="1219"/>
      <c r="L42" s="1219"/>
      <c r="M42" s="1219"/>
      <c r="N42" s="1219"/>
      <c r="O42" s="1219"/>
    </row>
    <row r="43" spans="1:15" x14ac:dyDescent="0.2">
      <c r="B43" s="769"/>
      <c r="C43" s="601"/>
    </row>
    <row r="45" spans="1:15" ht="15.75" x14ac:dyDescent="0.25">
      <c r="A45" s="1369" t="s">
        <v>1346</v>
      </c>
      <c r="B45" s="1369"/>
      <c r="C45" s="1369"/>
      <c r="D45" s="1369"/>
      <c r="E45" s="1369"/>
      <c r="F45" s="1369"/>
      <c r="G45" s="1369"/>
      <c r="H45" s="1369"/>
      <c r="I45" s="1369"/>
      <c r="J45" s="1369"/>
      <c r="K45" s="1369"/>
      <c r="L45" s="1369"/>
      <c r="M45" s="1369"/>
      <c r="N45" s="1369"/>
      <c r="O45" s="1369"/>
    </row>
  </sheetData>
  <mergeCells count="16">
    <mergeCell ref="Q13:S19"/>
    <mergeCell ref="A45:O45"/>
    <mergeCell ref="A1:O1"/>
    <mergeCell ref="A2:O2"/>
    <mergeCell ref="A3:O3"/>
    <mergeCell ref="C5:O5"/>
    <mergeCell ref="C7:O7"/>
    <mergeCell ref="C22:L22"/>
    <mergeCell ref="C26:O26"/>
    <mergeCell ref="C28:O28"/>
    <mergeCell ref="C38:O38"/>
    <mergeCell ref="C40:O40"/>
    <mergeCell ref="C42:O42"/>
    <mergeCell ref="C20:O20"/>
    <mergeCell ref="C13:O13"/>
    <mergeCell ref="C11:O11"/>
  </mergeCells>
  <printOptions horizontalCentered="1" verticalCentered="1"/>
  <pageMargins left="0.25" right="0.25" top="0.5" bottom="0.5" header="0.05" footer="0.05"/>
  <pageSetup scale="76" orientation="portrait" horizontalDpi="360" verticalDpi="36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65"/>
  <sheetViews>
    <sheetView workbookViewId="0">
      <selection activeCell="A3" sqref="A3:O3"/>
    </sheetView>
  </sheetViews>
  <sheetFormatPr defaultRowHeight="12.75" x14ac:dyDescent="0.2"/>
  <cols>
    <col min="1" max="2" width="3.7109375" customWidth="1"/>
  </cols>
  <sheetData>
    <row r="1" spans="1:15" ht="18" x14ac:dyDescent="0.25">
      <c r="A1" s="1378">
        <f>'TABLE OF CONTENTS'!A1</f>
        <v>0</v>
      </c>
      <c r="B1" s="1378"/>
      <c r="C1" s="1378"/>
      <c r="D1" s="1378"/>
      <c r="E1" s="1378"/>
      <c r="F1" s="1378"/>
      <c r="G1" s="1378"/>
      <c r="H1" s="1378"/>
      <c r="I1" s="1378"/>
      <c r="J1" s="1378"/>
      <c r="K1" s="1378"/>
      <c r="L1" s="1378"/>
      <c r="M1" s="1378"/>
      <c r="N1" s="1378"/>
      <c r="O1" s="1378"/>
    </row>
    <row r="2" spans="1:15" ht="18" x14ac:dyDescent="0.25">
      <c r="A2" s="1378" t="s">
        <v>1056</v>
      </c>
      <c r="B2" s="1378"/>
      <c r="C2" s="1378"/>
      <c r="D2" s="1378"/>
      <c r="E2" s="1378"/>
      <c r="F2" s="1378"/>
      <c r="G2" s="1378"/>
      <c r="H2" s="1378"/>
      <c r="I2" s="1378"/>
      <c r="J2" s="1378"/>
      <c r="K2" s="1378"/>
      <c r="L2" s="1378"/>
      <c r="M2" s="1378"/>
      <c r="N2" s="1378"/>
      <c r="O2" s="1378"/>
    </row>
    <row r="3" spans="1:15" ht="18" x14ac:dyDescent="0.25">
      <c r="A3" s="1379" t="str">
        <f>'TABLE OF CONTENTS'!A4</f>
        <v>FISCAL YEAR ENDING JUNE 30, 2024</v>
      </c>
      <c r="B3" s="1379"/>
      <c r="C3" s="1379"/>
      <c r="D3" s="1379"/>
      <c r="E3" s="1379"/>
      <c r="F3" s="1379"/>
      <c r="G3" s="1379"/>
      <c r="H3" s="1379"/>
      <c r="I3" s="1379"/>
      <c r="J3" s="1379"/>
      <c r="K3" s="1379"/>
      <c r="L3" s="1379"/>
      <c r="M3" s="1379"/>
      <c r="N3" s="1379"/>
      <c r="O3" s="1379"/>
    </row>
    <row r="5" spans="1:15" x14ac:dyDescent="0.2">
      <c r="A5" s="13" t="s">
        <v>1057</v>
      </c>
      <c r="C5" s="15" t="s">
        <v>450</v>
      </c>
    </row>
    <row r="7" spans="1:15" x14ac:dyDescent="0.2">
      <c r="B7" s="14" t="s">
        <v>451</v>
      </c>
      <c r="C7" s="16" t="s">
        <v>895</v>
      </c>
    </row>
    <row r="8" spans="1:15" x14ac:dyDescent="0.2">
      <c r="B8" s="14"/>
      <c r="C8" s="16"/>
    </row>
    <row r="9" spans="1:15" ht="50.25" customHeight="1" x14ac:dyDescent="0.2">
      <c r="B9" s="14"/>
      <c r="C9" s="1377" t="s">
        <v>2421</v>
      </c>
      <c r="D9" s="1377"/>
      <c r="E9" s="1377"/>
      <c r="F9" s="1377"/>
      <c r="G9" s="1377"/>
      <c r="H9" s="1377"/>
      <c r="I9" s="1377"/>
      <c r="J9" s="1377"/>
      <c r="K9" s="1377"/>
      <c r="L9" s="1377"/>
      <c r="M9" s="1377"/>
      <c r="N9" s="1377"/>
      <c r="O9" s="1377"/>
    </row>
    <row r="10" spans="1:15" x14ac:dyDescent="0.2">
      <c r="B10" s="14"/>
      <c r="C10" s="16"/>
    </row>
    <row r="11" spans="1:15" ht="76.5" customHeight="1" x14ac:dyDescent="0.2">
      <c r="B11" s="14"/>
      <c r="C11" s="1377" t="s">
        <v>2422</v>
      </c>
      <c r="D11" s="1377"/>
      <c r="E11" s="1377"/>
      <c r="F11" s="1377"/>
      <c r="G11" s="1377"/>
      <c r="H11" s="1377"/>
      <c r="I11" s="1377"/>
      <c r="J11" s="1377"/>
      <c r="K11" s="1377"/>
      <c r="L11" s="1377"/>
      <c r="M11" s="1377"/>
      <c r="N11" s="1377"/>
      <c r="O11" s="1377"/>
    </row>
    <row r="12" spans="1:15" x14ac:dyDescent="0.2">
      <c r="B12" s="14"/>
      <c r="C12" s="16"/>
    </row>
    <row r="13" spans="1:15" ht="65.25" customHeight="1" x14ac:dyDescent="0.2">
      <c r="B13" s="14"/>
      <c r="C13" s="1377" t="s">
        <v>2423</v>
      </c>
      <c r="D13" s="1377"/>
      <c r="E13" s="1377"/>
      <c r="F13" s="1377"/>
      <c r="G13" s="1377"/>
      <c r="H13" s="1377"/>
      <c r="I13" s="1377"/>
      <c r="J13" s="1377"/>
      <c r="K13" s="1377"/>
      <c r="L13" s="1377"/>
      <c r="M13" s="1377"/>
      <c r="N13" s="1377"/>
      <c r="O13" s="1377"/>
    </row>
    <row r="14" spans="1:15" x14ac:dyDescent="0.2">
      <c r="B14" s="14"/>
      <c r="C14" s="16"/>
    </row>
    <row r="15" spans="1:15" ht="64.5" customHeight="1" x14ac:dyDescent="0.2">
      <c r="B15" s="14"/>
      <c r="C15" s="1219" t="s">
        <v>2424</v>
      </c>
      <c r="D15" s="1219"/>
      <c r="E15" s="1219"/>
      <c r="F15" s="1219"/>
      <c r="G15" s="1219"/>
      <c r="H15" s="1219"/>
      <c r="I15" s="1219"/>
      <c r="J15" s="1219"/>
      <c r="K15" s="1219"/>
      <c r="L15" s="1219"/>
      <c r="M15" s="1219"/>
      <c r="N15" s="1219"/>
      <c r="O15" s="1219"/>
    </row>
    <row r="16" spans="1:15" x14ac:dyDescent="0.2">
      <c r="B16" s="14"/>
      <c r="C16" s="16"/>
    </row>
    <row r="17" spans="3:15" x14ac:dyDescent="0.2">
      <c r="C17" s="17" t="s">
        <v>1084</v>
      </c>
    </row>
    <row r="19" spans="3:15" ht="27" customHeight="1" x14ac:dyDescent="0.2">
      <c r="D19" s="1377" t="s">
        <v>2425</v>
      </c>
      <c r="E19" s="1377"/>
      <c r="F19" s="1377"/>
      <c r="G19" s="1377"/>
      <c r="H19" s="1377"/>
      <c r="I19" s="1377"/>
      <c r="J19" s="1377"/>
      <c r="K19" s="1377"/>
      <c r="L19" s="1377"/>
      <c r="M19" s="1377"/>
      <c r="N19" s="1377"/>
      <c r="O19" s="1377"/>
    </row>
    <row r="21" spans="3:15" x14ac:dyDescent="0.2">
      <c r="D21" s="40" t="s">
        <v>2115</v>
      </c>
    </row>
    <row r="22" spans="3:15" x14ac:dyDescent="0.2">
      <c r="D22" t="s">
        <v>314</v>
      </c>
    </row>
    <row r="24" spans="3:15" x14ac:dyDescent="0.2">
      <c r="D24" s="40" t="s">
        <v>2115</v>
      </c>
    </row>
    <row r="25" spans="3:15" x14ac:dyDescent="0.2">
      <c r="D25" t="s">
        <v>314</v>
      </c>
    </row>
    <row r="27" spans="3:15" x14ac:dyDescent="0.2">
      <c r="C27" s="17" t="s">
        <v>1085</v>
      </c>
    </row>
    <row r="29" spans="3:15" ht="27" customHeight="1" x14ac:dyDescent="0.2">
      <c r="D29" s="1377" t="s">
        <v>2426</v>
      </c>
      <c r="E29" s="1377"/>
      <c r="F29" s="1377"/>
      <c r="G29" s="1377"/>
      <c r="H29" s="1377"/>
      <c r="I29" s="1377"/>
      <c r="J29" s="1377"/>
      <c r="K29" s="1377"/>
      <c r="L29" s="1377"/>
      <c r="M29" s="1377"/>
      <c r="N29" s="1377"/>
      <c r="O29" s="1377"/>
    </row>
    <row r="31" spans="3:15" ht="24" customHeight="1" x14ac:dyDescent="0.2">
      <c r="D31" s="1377" t="s">
        <v>2427</v>
      </c>
      <c r="E31" s="1377"/>
      <c r="F31" s="1377"/>
      <c r="G31" s="1377"/>
      <c r="H31" s="1377"/>
      <c r="I31" s="1377"/>
      <c r="J31" s="1377"/>
      <c r="K31" s="1377"/>
      <c r="L31" s="1377"/>
      <c r="M31" s="1377"/>
      <c r="N31" s="1377"/>
      <c r="O31" s="1377"/>
    </row>
    <row r="33" spans="3:15" x14ac:dyDescent="0.2">
      <c r="D33" t="s">
        <v>384</v>
      </c>
    </row>
    <row r="34" spans="3:15" x14ac:dyDescent="0.2">
      <c r="D34" t="s">
        <v>314</v>
      </c>
    </row>
    <row r="36" spans="3:15" x14ac:dyDescent="0.2">
      <c r="C36" s="17" t="s">
        <v>1086</v>
      </c>
    </row>
    <row r="38" spans="3:15" ht="27" customHeight="1" x14ac:dyDescent="0.2">
      <c r="D38" s="1219" t="s">
        <v>2652</v>
      </c>
      <c r="E38" s="1219"/>
      <c r="F38" s="1219"/>
      <c r="G38" s="1219"/>
      <c r="H38" s="1219"/>
      <c r="I38" s="1219"/>
      <c r="J38" s="1219"/>
      <c r="K38" s="1219"/>
      <c r="L38" s="1219"/>
      <c r="M38" s="1219"/>
      <c r="N38" s="1219"/>
      <c r="O38" s="1219"/>
    </row>
    <row r="40" spans="3:15" ht="26.25" customHeight="1" x14ac:dyDescent="0.2">
      <c r="D40" s="1376" t="s">
        <v>2653</v>
      </c>
      <c r="E40" s="1377"/>
      <c r="F40" s="1377"/>
      <c r="G40" s="1377"/>
      <c r="H40" s="1377"/>
      <c r="I40" s="1377"/>
      <c r="J40" s="1377"/>
      <c r="K40" s="1377"/>
      <c r="L40" s="1377"/>
      <c r="M40" s="1377"/>
      <c r="N40" s="1377"/>
      <c r="O40" s="1377"/>
    </row>
    <row r="42" spans="3:15" ht="27" customHeight="1" x14ac:dyDescent="0.2">
      <c r="E42" s="1377" t="s">
        <v>2430</v>
      </c>
      <c r="F42" s="1377"/>
      <c r="G42" s="1377"/>
      <c r="H42" s="1377"/>
      <c r="I42" s="1377"/>
      <c r="J42" s="1377"/>
      <c r="K42" s="1377"/>
      <c r="L42" s="1377"/>
      <c r="M42" s="1377"/>
      <c r="N42" s="1377"/>
      <c r="O42" s="1377"/>
    </row>
    <row r="44" spans="3:15" x14ac:dyDescent="0.2">
      <c r="E44" s="1380" t="s">
        <v>2654</v>
      </c>
      <c r="F44" s="1380"/>
      <c r="G44" s="1380"/>
      <c r="H44" s="1380"/>
      <c r="I44" s="1380"/>
      <c r="J44" s="1380"/>
      <c r="K44" s="1380"/>
      <c r="L44" s="1380"/>
      <c r="M44" s="1380"/>
      <c r="N44" s="1380"/>
      <c r="O44" s="1380"/>
    </row>
    <row r="46" spans="3:15" ht="53.25" customHeight="1" x14ac:dyDescent="0.2">
      <c r="E46" s="1377" t="s">
        <v>2429</v>
      </c>
      <c r="F46" s="1377"/>
      <c r="G46" s="1377"/>
      <c r="H46" s="1377"/>
      <c r="I46" s="1377"/>
      <c r="J46" s="1377"/>
      <c r="K46" s="1377"/>
      <c r="L46" s="1377"/>
      <c r="M46" s="1377"/>
      <c r="N46" s="1377"/>
      <c r="O46" s="1377"/>
    </row>
    <row r="48" spans="3:15" ht="27" customHeight="1" x14ac:dyDescent="0.2">
      <c r="D48" s="1376" t="s">
        <v>2655</v>
      </c>
      <c r="E48" s="1377"/>
      <c r="F48" s="1377"/>
      <c r="G48" s="1377"/>
      <c r="H48" s="1377"/>
      <c r="I48" s="1377"/>
      <c r="J48" s="1377"/>
      <c r="K48" s="1377"/>
      <c r="L48" s="1377"/>
      <c r="M48" s="1377"/>
      <c r="N48" s="1377"/>
      <c r="O48" s="1377"/>
    </row>
    <row r="49" spans="1:15" ht="13.5" customHeight="1" x14ac:dyDescent="0.2">
      <c r="D49" s="1062"/>
      <c r="E49" s="1037"/>
      <c r="F49" s="1037"/>
      <c r="G49" s="1037"/>
      <c r="H49" s="1037"/>
      <c r="I49" s="1037"/>
      <c r="J49" s="1037"/>
      <c r="K49" s="1037"/>
      <c r="L49" s="1037"/>
      <c r="M49" s="1037"/>
      <c r="N49" s="1037"/>
      <c r="O49" s="1037"/>
    </row>
    <row r="50" spans="1:15" ht="27.75" customHeight="1" x14ac:dyDescent="0.2">
      <c r="E50" s="1376" t="s">
        <v>2656</v>
      </c>
      <c r="F50" s="1376"/>
      <c r="G50" s="1376"/>
      <c r="H50" s="1376"/>
      <c r="I50" s="1376"/>
      <c r="J50" s="1376"/>
      <c r="K50" s="1376"/>
      <c r="L50" s="1376"/>
      <c r="M50" s="1376"/>
      <c r="N50" s="1376"/>
      <c r="O50" s="1376"/>
    </row>
    <row r="51" spans="1:15" ht="13.5" customHeight="1" x14ac:dyDescent="0.2">
      <c r="D51" s="1062"/>
      <c r="E51" s="1037"/>
      <c r="F51" s="1037"/>
      <c r="G51" s="1037"/>
      <c r="H51" s="1037"/>
      <c r="I51" s="1037"/>
      <c r="J51" s="1037"/>
      <c r="K51" s="1037"/>
      <c r="L51" s="1037"/>
      <c r="M51" s="1037"/>
      <c r="N51" s="1037"/>
      <c r="O51" s="1037"/>
    </row>
    <row r="52" spans="1:15" ht="13.5" customHeight="1" x14ac:dyDescent="0.2">
      <c r="E52" s="1376" t="s">
        <v>2657</v>
      </c>
      <c r="F52" s="1376"/>
      <c r="G52" s="1376"/>
      <c r="H52" s="1376"/>
      <c r="I52" s="1376"/>
      <c r="J52" s="1376"/>
      <c r="K52" s="1376"/>
      <c r="L52" s="1376"/>
      <c r="M52" s="1376"/>
      <c r="N52" s="1376"/>
      <c r="O52" s="1376"/>
    </row>
    <row r="53" spans="1:15" ht="13.5" customHeight="1" x14ac:dyDescent="0.2">
      <c r="D53" s="1062"/>
      <c r="E53" s="1037"/>
      <c r="F53" s="1037"/>
      <c r="G53" s="1037"/>
      <c r="H53" s="1037"/>
      <c r="I53" s="1037"/>
      <c r="J53" s="1037"/>
      <c r="K53" s="1037"/>
      <c r="L53" s="1037"/>
      <c r="M53" s="1037"/>
      <c r="N53" s="1037"/>
      <c r="O53" s="1037"/>
    </row>
    <row r="54" spans="1:15" ht="27.75" customHeight="1" x14ac:dyDescent="0.2">
      <c r="D54" s="1377" t="s">
        <v>2428</v>
      </c>
      <c r="E54" s="1377"/>
      <c r="F54" s="1377"/>
      <c r="G54" s="1377"/>
      <c r="H54" s="1377"/>
      <c r="I54" s="1377"/>
      <c r="J54" s="1377"/>
      <c r="K54" s="1377"/>
      <c r="L54" s="1377"/>
      <c r="M54" s="1377"/>
      <c r="N54" s="1377"/>
      <c r="O54" s="1377"/>
    </row>
    <row r="55" spans="1:15" ht="13.5" customHeight="1" x14ac:dyDescent="0.2">
      <c r="D55" s="1062"/>
      <c r="E55" s="1037"/>
      <c r="F55" s="1037"/>
      <c r="G55" s="1037"/>
      <c r="H55" s="1037"/>
      <c r="I55" s="1037"/>
      <c r="J55" s="1037"/>
      <c r="K55" s="1037"/>
      <c r="L55" s="1037"/>
      <c r="M55" s="1037"/>
      <c r="N55" s="1037"/>
      <c r="O55" s="1037"/>
    </row>
    <row r="56" spans="1:15" ht="26.25" customHeight="1" x14ac:dyDescent="0.2">
      <c r="D56" s="1377" t="s">
        <v>2431</v>
      </c>
      <c r="E56" s="1377"/>
      <c r="F56" s="1377"/>
      <c r="G56" s="1377"/>
      <c r="H56" s="1377"/>
      <c r="I56" s="1377"/>
      <c r="J56" s="1377"/>
      <c r="K56" s="1377"/>
      <c r="L56" s="1377"/>
      <c r="M56" s="1377"/>
      <c r="N56" s="1377"/>
      <c r="O56" s="1377"/>
    </row>
    <row r="57" spans="1:15" ht="13.5" customHeight="1" x14ac:dyDescent="0.2">
      <c r="D57" s="1062"/>
      <c r="E57" s="1037"/>
      <c r="F57" s="1037"/>
      <c r="G57" s="1037"/>
      <c r="H57" s="1037"/>
      <c r="I57" s="1037"/>
      <c r="J57" s="1037"/>
      <c r="K57" s="1037"/>
      <c r="L57" s="1037"/>
      <c r="M57" s="1037"/>
      <c r="N57" s="1037"/>
      <c r="O57" s="1037"/>
    </row>
    <row r="58" spans="1:15" ht="15.75" x14ac:dyDescent="0.25">
      <c r="A58" s="108" t="s">
        <v>1347</v>
      </c>
      <c r="B58" s="2"/>
      <c r="C58" s="2"/>
      <c r="D58" s="2"/>
      <c r="E58" s="2"/>
      <c r="F58" s="2"/>
      <c r="G58" s="2"/>
      <c r="H58" s="2"/>
      <c r="I58" s="2"/>
      <c r="J58" s="2"/>
      <c r="K58" s="2"/>
      <c r="L58" s="2"/>
      <c r="M58" s="2"/>
      <c r="N58" s="2"/>
      <c r="O58" s="2"/>
    </row>
    <row r="62" spans="1:15" ht="26.25" customHeight="1" x14ac:dyDescent="0.2"/>
    <row r="63" spans="1:15" ht="12.75" customHeight="1" x14ac:dyDescent="0.2">
      <c r="D63" s="1037"/>
      <c r="E63" s="1037"/>
      <c r="F63" s="1037"/>
      <c r="G63" s="1037"/>
      <c r="H63" s="1037"/>
      <c r="I63" s="1037"/>
      <c r="J63" s="1037"/>
      <c r="K63" s="1037"/>
      <c r="L63" s="1037"/>
      <c r="M63" s="1037"/>
      <c r="N63" s="1037"/>
      <c r="O63" s="1037"/>
    </row>
    <row r="65" customFormat="1" x14ac:dyDescent="0.2"/>
  </sheetData>
  <mergeCells count="20">
    <mergeCell ref="D54:O54"/>
    <mergeCell ref="D56:O56"/>
    <mergeCell ref="E42:O42"/>
    <mergeCell ref="E44:O44"/>
    <mergeCell ref="E46:O46"/>
    <mergeCell ref="D48:O48"/>
    <mergeCell ref="E50:O50"/>
    <mergeCell ref="E52:O52"/>
    <mergeCell ref="D40:O40"/>
    <mergeCell ref="A1:O1"/>
    <mergeCell ref="A2:O2"/>
    <mergeCell ref="A3:O3"/>
    <mergeCell ref="C9:O9"/>
    <mergeCell ref="C11:O11"/>
    <mergeCell ref="C13:O13"/>
    <mergeCell ref="C15:O15"/>
    <mergeCell ref="D19:O19"/>
    <mergeCell ref="D29:O29"/>
    <mergeCell ref="D31:O31"/>
    <mergeCell ref="D38:O38"/>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
        <v>1056</v>
      </c>
      <c r="B2" s="1370"/>
      <c r="C2" s="1370"/>
      <c r="D2" s="1370"/>
      <c r="E2" s="1370"/>
      <c r="F2" s="1370"/>
      <c r="G2" s="1370"/>
      <c r="H2" s="1370"/>
      <c r="I2" s="1370"/>
      <c r="J2" s="1370"/>
      <c r="K2" s="1370"/>
      <c r="L2" s="1370"/>
      <c r="M2" s="1370"/>
      <c r="N2" s="1370"/>
      <c r="O2" s="1370"/>
    </row>
    <row r="3" spans="1:15" ht="18" x14ac:dyDescent="0.25">
      <c r="A3" s="1371" t="str">
        <f>'COVER PAGE'!A30</f>
        <v>FISCAL YEAR ENDING JUNE 30, 2024</v>
      </c>
      <c r="B3" s="1371"/>
      <c r="C3" s="1371"/>
      <c r="D3" s="1371"/>
      <c r="E3" s="1371"/>
      <c r="F3" s="1371"/>
      <c r="G3" s="1371"/>
      <c r="H3" s="1371"/>
      <c r="I3" s="1371"/>
      <c r="J3" s="1371"/>
      <c r="K3" s="1371"/>
      <c r="L3" s="1371"/>
      <c r="M3" s="1371"/>
      <c r="N3" s="1371"/>
      <c r="O3" s="1371"/>
    </row>
    <row r="5" spans="1:15" x14ac:dyDescent="0.2">
      <c r="A5" s="771" t="s">
        <v>1057</v>
      </c>
      <c r="C5" s="968" t="s">
        <v>450</v>
      </c>
    </row>
    <row r="7" spans="1:15" x14ac:dyDescent="0.2">
      <c r="B7" s="769" t="s">
        <v>451</v>
      </c>
      <c r="C7" s="601" t="s">
        <v>1087</v>
      </c>
    </row>
    <row r="8" spans="1:15" ht="63.75" customHeight="1" x14ac:dyDescent="0.2">
      <c r="B8" s="769"/>
      <c r="C8" s="1219" t="s">
        <v>2432</v>
      </c>
      <c r="D8" s="1219"/>
      <c r="E8" s="1219"/>
      <c r="F8" s="1219"/>
      <c r="G8" s="1219"/>
      <c r="H8" s="1219"/>
      <c r="I8" s="1219"/>
      <c r="J8" s="1219"/>
      <c r="K8" s="1219"/>
      <c r="L8" s="1219"/>
      <c r="M8" s="1219"/>
      <c r="N8" s="1219"/>
      <c r="O8" s="1219"/>
    </row>
    <row r="9" spans="1:15" x14ac:dyDescent="0.2">
      <c r="B9" s="769"/>
      <c r="C9" s="601"/>
    </row>
    <row r="10" spans="1:15" ht="40.5" customHeight="1" x14ac:dyDescent="0.2">
      <c r="B10" s="769"/>
      <c r="C10" s="1219" t="s">
        <v>2433</v>
      </c>
      <c r="D10" s="1219"/>
      <c r="E10" s="1219"/>
      <c r="F10" s="1219"/>
      <c r="G10" s="1219"/>
      <c r="H10" s="1219"/>
      <c r="I10" s="1219"/>
      <c r="J10" s="1219"/>
      <c r="K10" s="1219"/>
      <c r="L10" s="1219"/>
      <c r="M10" s="1219"/>
      <c r="N10" s="1219"/>
      <c r="O10" s="1219"/>
    </row>
    <row r="11" spans="1:15" x14ac:dyDescent="0.2">
      <c r="B11" s="769"/>
      <c r="C11" s="601"/>
    </row>
    <row r="12" spans="1:15" ht="39" customHeight="1" x14ac:dyDescent="0.2">
      <c r="B12" s="769"/>
      <c r="C12" s="1219" t="s">
        <v>2434</v>
      </c>
      <c r="D12" s="1219"/>
      <c r="E12" s="1219"/>
      <c r="F12" s="1219"/>
      <c r="G12" s="1219"/>
      <c r="H12" s="1219"/>
      <c r="I12" s="1219"/>
      <c r="J12" s="1219"/>
      <c r="K12" s="1219"/>
      <c r="L12" s="1219"/>
      <c r="M12" s="1219"/>
      <c r="N12" s="1219"/>
      <c r="O12" s="1219"/>
    </row>
    <row r="13" spans="1:15" x14ac:dyDescent="0.2">
      <c r="B13" s="769"/>
      <c r="C13" s="601"/>
    </row>
    <row r="14" spans="1:15" ht="64.5" customHeight="1" x14ac:dyDescent="0.2">
      <c r="B14" s="769"/>
      <c r="C14" s="1219" t="s">
        <v>2435</v>
      </c>
      <c r="D14" s="1219"/>
      <c r="E14" s="1219"/>
      <c r="F14" s="1219"/>
      <c r="G14" s="1219"/>
      <c r="H14" s="1219"/>
      <c r="I14" s="1219"/>
      <c r="J14" s="1219"/>
      <c r="K14" s="1219"/>
      <c r="L14" s="1219"/>
      <c r="M14" s="1219"/>
      <c r="N14" s="1219"/>
      <c r="O14" s="1219"/>
    </row>
    <row r="15" spans="1:15" x14ac:dyDescent="0.2">
      <c r="B15" s="769"/>
      <c r="C15" s="601"/>
    </row>
    <row r="16" spans="1:15" x14ac:dyDescent="0.2">
      <c r="B16" s="769" t="s">
        <v>987</v>
      </c>
      <c r="C16" s="601" t="s">
        <v>2658</v>
      </c>
    </row>
    <row r="17" spans="2:15" x14ac:dyDescent="0.2">
      <c r="B17" s="769"/>
      <c r="C17" s="601"/>
    </row>
    <row r="18" spans="2:15" x14ac:dyDescent="0.2">
      <c r="B18" s="769"/>
      <c r="C18" s="602" t="s">
        <v>368</v>
      </c>
    </row>
    <row r="19" spans="2:15" ht="55.5" customHeight="1" x14ac:dyDescent="0.2">
      <c r="B19" s="769"/>
      <c r="C19" s="1373" t="s">
        <v>1647</v>
      </c>
      <c r="D19" s="1373"/>
      <c r="E19" s="1373"/>
      <c r="F19" s="1373"/>
      <c r="G19" s="1373"/>
      <c r="H19" s="1373"/>
      <c r="I19" s="1373"/>
      <c r="J19" s="1373"/>
      <c r="K19" s="1373"/>
      <c r="L19" s="1373"/>
      <c r="M19" s="1373"/>
      <c r="N19" s="1373"/>
      <c r="O19" s="1373"/>
    </row>
    <row r="20" spans="2:15" ht="53.25" customHeight="1" x14ac:dyDescent="0.2">
      <c r="C20" s="1373" t="s">
        <v>1881</v>
      </c>
      <c r="D20" s="1373"/>
      <c r="E20" s="1373"/>
      <c r="F20" s="1373"/>
      <c r="G20" s="1373"/>
      <c r="H20" s="1373"/>
      <c r="I20" s="1373"/>
      <c r="J20" s="1373"/>
      <c r="K20" s="1373"/>
      <c r="L20" s="1373"/>
      <c r="M20" s="1373"/>
      <c r="N20" s="1373"/>
      <c r="O20" s="1373"/>
    </row>
    <row r="21" spans="2:15" ht="69" customHeight="1" x14ac:dyDescent="0.2">
      <c r="C21" s="1381" t="s">
        <v>1648</v>
      </c>
      <c r="D21" s="1381"/>
      <c r="E21" s="1381"/>
      <c r="F21" s="1381"/>
      <c r="G21" s="1381"/>
      <c r="H21" s="1381"/>
      <c r="I21" s="1381"/>
      <c r="J21" s="1381"/>
      <c r="K21" s="1381"/>
      <c r="L21" s="1381"/>
      <c r="M21" s="1381"/>
      <c r="N21" s="1381"/>
      <c r="O21" s="1381"/>
    </row>
    <row r="22" spans="2:15" ht="128.25" customHeight="1" x14ac:dyDescent="0.2">
      <c r="C22" s="1373" t="s">
        <v>1649</v>
      </c>
      <c r="D22" s="1373"/>
      <c r="E22" s="1373"/>
      <c r="F22" s="1373"/>
      <c r="G22" s="1373"/>
      <c r="H22" s="1373"/>
      <c r="I22" s="1373"/>
      <c r="J22" s="1373"/>
      <c r="K22" s="1373"/>
      <c r="L22" s="1373"/>
      <c r="M22" s="1373"/>
      <c r="N22" s="1373"/>
      <c r="O22" s="1373"/>
    </row>
    <row r="24" spans="2:15" x14ac:dyDescent="0.2">
      <c r="C24" s="602" t="s">
        <v>369</v>
      </c>
    </row>
    <row r="25" spans="2:15" ht="38.25" customHeight="1" x14ac:dyDescent="0.2">
      <c r="C25" s="1219" t="s">
        <v>2436</v>
      </c>
      <c r="D25" s="1219"/>
      <c r="E25" s="1219"/>
      <c r="F25" s="1219"/>
      <c r="G25" s="1219"/>
      <c r="H25" s="1219"/>
      <c r="I25" s="1219"/>
      <c r="J25" s="1219"/>
      <c r="K25" s="1219"/>
      <c r="L25" s="1219"/>
      <c r="M25" s="1219"/>
      <c r="N25" s="1219"/>
      <c r="O25" s="1219"/>
    </row>
    <row r="26" spans="2:15" x14ac:dyDescent="0.2">
      <c r="C26" s="602"/>
    </row>
    <row r="27" spans="2:15" ht="61.5" customHeight="1" x14ac:dyDescent="0.2">
      <c r="C27" s="1219" t="s">
        <v>2970</v>
      </c>
      <c r="D27" s="1219"/>
      <c r="E27" s="1219"/>
      <c r="F27" s="1219"/>
      <c r="G27" s="1219"/>
      <c r="H27" s="1219"/>
      <c r="I27" s="1219"/>
      <c r="J27" s="1219"/>
      <c r="K27" s="1219"/>
      <c r="L27" s="1219"/>
      <c r="M27" s="1219"/>
      <c r="N27" s="1219"/>
      <c r="O27" s="1219"/>
    </row>
    <row r="28" spans="2:15" x14ac:dyDescent="0.2">
      <c r="C28" s="602"/>
    </row>
    <row r="29" spans="2:15" x14ac:dyDescent="0.2">
      <c r="C29" s="602" t="s">
        <v>411</v>
      </c>
    </row>
    <row r="30" spans="2:15" x14ac:dyDescent="0.2">
      <c r="C30" s="1227" t="s">
        <v>654</v>
      </c>
      <c r="D30" s="1227"/>
      <c r="E30" s="1227"/>
      <c r="F30" s="1227"/>
      <c r="G30" s="1227"/>
      <c r="H30" s="1227"/>
      <c r="I30" s="1227"/>
      <c r="J30" s="1227"/>
      <c r="K30" s="1227"/>
      <c r="L30" s="1227"/>
      <c r="M30" s="1227"/>
      <c r="N30" s="1227"/>
      <c r="O30" s="1227"/>
    </row>
    <row r="32" spans="2:15" ht="26.25" customHeight="1" x14ac:dyDescent="0.2">
      <c r="C32" s="1219" t="s">
        <v>2437</v>
      </c>
      <c r="D32" s="1219"/>
      <c r="E32" s="1219"/>
      <c r="F32" s="1219"/>
      <c r="G32" s="1219"/>
      <c r="H32" s="1219"/>
      <c r="I32" s="1219"/>
      <c r="J32" s="1219"/>
      <c r="K32" s="1219"/>
      <c r="L32" s="1219"/>
      <c r="M32" s="1219"/>
      <c r="N32" s="1219"/>
      <c r="O32" s="1219"/>
    </row>
    <row r="34" spans="1:15" x14ac:dyDescent="0.2">
      <c r="C34" s="602" t="s">
        <v>706</v>
      </c>
    </row>
    <row r="35" spans="1:15" ht="53.25" customHeight="1" x14ac:dyDescent="0.2">
      <c r="C35" s="1219" t="s">
        <v>2438</v>
      </c>
      <c r="D35" s="1219"/>
      <c r="E35" s="1219"/>
      <c r="F35" s="1219"/>
      <c r="G35" s="1219"/>
      <c r="H35" s="1219"/>
      <c r="I35" s="1219"/>
      <c r="J35" s="1219"/>
      <c r="K35" s="1219"/>
      <c r="L35" s="1219"/>
      <c r="M35" s="1219"/>
      <c r="N35" s="1219"/>
      <c r="O35" s="1219"/>
    </row>
    <row r="36" spans="1:15" x14ac:dyDescent="0.2">
      <c r="C36" s="602"/>
    </row>
    <row r="39" spans="1:15" ht="15.75" x14ac:dyDescent="0.25">
      <c r="A39" s="780" t="s">
        <v>1348</v>
      </c>
      <c r="B39" s="770"/>
      <c r="C39" s="770"/>
      <c r="D39" s="770"/>
      <c r="E39" s="770"/>
      <c r="F39" s="770"/>
      <c r="G39" s="770"/>
      <c r="H39" s="770"/>
      <c r="I39" s="770"/>
      <c r="J39" s="770"/>
      <c r="K39" s="770"/>
      <c r="L39" s="770"/>
      <c r="M39" s="770"/>
      <c r="N39" s="770"/>
      <c r="O39" s="770"/>
    </row>
  </sheetData>
  <mergeCells count="16">
    <mergeCell ref="C27:O27"/>
    <mergeCell ref="C30:O30"/>
    <mergeCell ref="C32:O32"/>
    <mergeCell ref="C35:O35"/>
    <mergeCell ref="C14:O14"/>
    <mergeCell ref="C19:O19"/>
    <mergeCell ref="C20:O20"/>
    <mergeCell ref="C21:O21"/>
    <mergeCell ref="C22:O22"/>
    <mergeCell ref="C25:O25"/>
    <mergeCell ref="C12:O12"/>
    <mergeCell ref="A1:O1"/>
    <mergeCell ref="A2:O2"/>
    <mergeCell ref="A3:O3"/>
    <mergeCell ref="C8:O8"/>
    <mergeCell ref="C10:O10"/>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56"/>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969">
        <f>'TABLE OF CONTENTS'!A1</f>
        <v>0</v>
      </c>
      <c r="B1" s="770"/>
      <c r="C1" s="770"/>
      <c r="D1" s="770"/>
      <c r="E1" s="770"/>
      <c r="F1" s="770"/>
      <c r="G1" s="770"/>
      <c r="H1" s="770"/>
      <c r="I1" s="770"/>
      <c r="J1" s="770"/>
      <c r="K1" s="770"/>
      <c r="L1" s="770"/>
      <c r="M1" s="770"/>
      <c r="N1" s="770"/>
      <c r="O1" s="770"/>
    </row>
    <row r="2" spans="1:15" ht="18" x14ac:dyDescent="0.25">
      <c r="A2" s="969" t="s">
        <v>1056</v>
      </c>
      <c r="B2" s="770"/>
      <c r="C2" s="770"/>
      <c r="D2" s="770"/>
      <c r="E2" s="770"/>
      <c r="F2" s="770"/>
      <c r="G2" s="770"/>
      <c r="H2" s="770"/>
      <c r="I2" s="770"/>
      <c r="J2" s="770"/>
      <c r="K2" s="770"/>
      <c r="L2" s="770"/>
      <c r="M2" s="770"/>
      <c r="N2" s="770"/>
      <c r="O2" s="770"/>
    </row>
    <row r="3" spans="1:15" ht="18" x14ac:dyDescent="0.25">
      <c r="A3" s="967" t="str">
        <f>'COVER PAGE'!A30</f>
        <v>FISCAL YEAR ENDING JUNE 30, 2024</v>
      </c>
      <c r="B3" s="770"/>
      <c r="C3" s="770"/>
      <c r="D3" s="770"/>
      <c r="E3" s="770"/>
      <c r="F3" s="770"/>
      <c r="G3" s="770"/>
      <c r="H3" s="770"/>
      <c r="I3" s="770"/>
      <c r="J3" s="770"/>
      <c r="K3" s="770"/>
      <c r="L3" s="770"/>
      <c r="M3" s="770"/>
      <c r="N3" s="770"/>
      <c r="O3" s="770"/>
    </row>
    <row r="5" spans="1:15" x14ac:dyDescent="0.2">
      <c r="A5" s="771" t="s">
        <v>1057</v>
      </c>
      <c r="C5" s="968" t="s">
        <v>450</v>
      </c>
    </row>
    <row r="7" spans="1:15" x14ac:dyDescent="0.2">
      <c r="B7" s="769" t="s">
        <v>2175</v>
      </c>
      <c r="C7" s="601" t="s">
        <v>2668</v>
      </c>
    </row>
    <row r="9" spans="1:15" x14ac:dyDescent="0.2">
      <c r="C9" s="602" t="s">
        <v>627</v>
      </c>
    </row>
    <row r="10" spans="1:15" ht="66.75" customHeight="1" x14ac:dyDescent="0.2">
      <c r="C10" s="1219" t="s">
        <v>2439</v>
      </c>
      <c r="D10" s="1219"/>
      <c r="E10" s="1219"/>
      <c r="F10" s="1219"/>
      <c r="G10" s="1219"/>
      <c r="H10" s="1219"/>
      <c r="I10" s="1219"/>
      <c r="J10" s="1219"/>
      <c r="K10" s="1219"/>
      <c r="L10" s="1219"/>
      <c r="M10" s="1219"/>
      <c r="N10" s="1219"/>
      <c r="O10" s="1219"/>
    </row>
    <row r="11" spans="1:15" x14ac:dyDescent="0.2">
      <c r="C11" s="602"/>
    </row>
    <row r="12" spans="1:15" x14ac:dyDescent="0.2">
      <c r="C12" s="1227" t="s">
        <v>909</v>
      </c>
      <c r="D12" s="1227"/>
      <c r="E12" s="1227"/>
      <c r="F12" s="1227"/>
      <c r="G12" s="1227"/>
      <c r="H12" s="1227"/>
      <c r="I12" s="1227"/>
      <c r="J12" s="1227"/>
      <c r="K12" s="1227"/>
      <c r="L12" s="1227"/>
      <c r="M12" s="1227"/>
      <c r="N12" s="1227"/>
      <c r="O12" s="1227"/>
    </row>
    <row r="14" spans="1:15" ht="24" customHeight="1" x14ac:dyDescent="0.2">
      <c r="C14" s="1219" t="s">
        <v>2440</v>
      </c>
      <c r="D14" s="1219"/>
      <c r="E14" s="1219"/>
      <c r="F14" s="1219"/>
      <c r="G14" s="1219"/>
      <c r="H14" s="1219"/>
      <c r="I14" s="1219"/>
      <c r="J14" s="1219"/>
      <c r="K14" s="1219"/>
      <c r="L14" s="1219"/>
      <c r="M14" s="1219"/>
      <c r="N14" s="1219"/>
      <c r="O14" s="1219"/>
    </row>
    <row r="15" spans="1:15" ht="15" customHeight="1" x14ac:dyDescent="0.2"/>
    <row r="16" spans="1:15" x14ac:dyDescent="0.2">
      <c r="E16" s="649" t="s">
        <v>973</v>
      </c>
      <c r="I16" s="649" t="s">
        <v>974</v>
      </c>
    </row>
    <row r="17" spans="3:15" x14ac:dyDescent="0.2">
      <c r="E17" s="600" t="s">
        <v>975</v>
      </c>
      <c r="I17" s="629"/>
    </row>
    <row r="18" spans="3:15" x14ac:dyDescent="0.2">
      <c r="E18" s="600" t="s">
        <v>976</v>
      </c>
      <c r="I18" s="629"/>
    </row>
    <row r="19" spans="3:15" x14ac:dyDescent="0.2">
      <c r="E19" s="600" t="s">
        <v>977</v>
      </c>
      <c r="I19" s="629"/>
    </row>
    <row r="20" spans="3:15" x14ac:dyDescent="0.2">
      <c r="E20" s="600" t="s">
        <v>978</v>
      </c>
      <c r="I20" s="629"/>
    </row>
    <row r="21" spans="3:15" x14ac:dyDescent="0.2">
      <c r="E21" s="600" t="s">
        <v>979</v>
      </c>
      <c r="I21" s="629"/>
    </row>
    <row r="22" spans="3:15" x14ac:dyDescent="0.2">
      <c r="E22" s="600" t="s">
        <v>982</v>
      </c>
      <c r="I22" s="629"/>
    </row>
    <row r="23" spans="3:15" x14ac:dyDescent="0.2">
      <c r="E23" s="600" t="s">
        <v>980</v>
      </c>
      <c r="I23" s="629"/>
    </row>
    <row r="24" spans="3:15" ht="12.75" customHeight="1" x14ac:dyDescent="0.2">
      <c r="E24" s="600" t="s">
        <v>981</v>
      </c>
      <c r="I24" s="629"/>
    </row>
    <row r="25" spans="3:15" x14ac:dyDescent="0.2">
      <c r="I25" s="766"/>
    </row>
    <row r="26" spans="3:15" x14ac:dyDescent="0.2">
      <c r="C26" s="602" t="s">
        <v>1563</v>
      </c>
    </row>
    <row r="27" spans="3:15" ht="52.5" customHeight="1" x14ac:dyDescent="0.2">
      <c r="C27" s="1382" t="s">
        <v>2441</v>
      </c>
      <c r="D27" s="1382"/>
      <c r="E27" s="1382"/>
      <c r="F27" s="1382"/>
      <c r="G27" s="1382"/>
      <c r="H27" s="1382"/>
      <c r="I27" s="1382"/>
      <c r="J27" s="1382"/>
      <c r="K27" s="1382"/>
      <c r="L27" s="1382"/>
      <c r="M27" s="1382"/>
      <c r="N27" s="1382"/>
      <c r="O27" s="1382"/>
    </row>
    <row r="28" spans="3:15" x14ac:dyDescent="0.2">
      <c r="C28" s="602"/>
    </row>
    <row r="29" spans="3:15" x14ac:dyDescent="0.2">
      <c r="C29" s="600" t="s">
        <v>1564</v>
      </c>
    </row>
    <row r="30" spans="3:15" x14ac:dyDescent="0.2">
      <c r="C30" s="600" t="s">
        <v>1565</v>
      </c>
      <c r="N30" s="1383" t="s">
        <v>375</v>
      </c>
      <c r="O30" s="1383"/>
    </row>
    <row r="31" spans="3:15" x14ac:dyDescent="0.2">
      <c r="C31" s="647"/>
      <c r="D31" s="647"/>
      <c r="E31" s="647"/>
      <c r="F31" s="647"/>
      <c r="G31" s="647"/>
      <c r="H31" s="647"/>
      <c r="I31" s="647"/>
      <c r="J31" s="647"/>
      <c r="K31" s="647"/>
      <c r="L31" s="647"/>
      <c r="N31" s="1385"/>
      <c r="O31" s="1385"/>
    </row>
    <row r="32" spans="3:15" x14ac:dyDescent="0.2">
      <c r="C32" s="665"/>
      <c r="D32" s="665"/>
      <c r="E32" s="665"/>
      <c r="F32" s="665"/>
      <c r="G32" s="665"/>
      <c r="H32" s="665"/>
      <c r="I32" s="665"/>
      <c r="J32" s="665"/>
      <c r="K32" s="665"/>
      <c r="L32" s="665"/>
      <c r="N32" s="1384"/>
      <c r="O32" s="1384"/>
    </row>
    <row r="33" spans="3:15" x14ac:dyDescent="0.2">
      <c r="C33" s="665"/>
      <c r="D33" s="665"/>
      <c r="E33" s="665"/>
      <c r="F33" s="665"/>
      <c r="G33" s="665"/>
      <c r="H33" s="665"/>
      <c r="I33" s="665"/>
      <c r="J33" s="665"/>
      <c r="K33" s="665"/>
      <c r="L33" s="665"/>
      <c r="N33" s="1385"/>
      <c r="O33" s="1385"/>
    </row>
    <row r="34" spans="3:15" x14ac:dyDescent="0.2">
      <c r="N34" s="766"/>
      <c r="O34" s="766"/>
    </row>
    <row r="35" spans="3:15" x14ac:dyDescent="0.2">
      <c r="C35" s="602" t="s">
        <v>2851</v>
      </c>
    </row>
    <row r="36" spans="3:15" ht="59.25" customHeight="1" x14ac:dyDescent="0.2">
      <c r="C36" s="1382" t="s">
        <v>2445</v>
      </c>
      <c r="D36" s="1382"/>
      <c r="E36" s="1382"/>
      <c r="F36" s="1382"/>
      <c r="G36" s="1382"/>
      <c r="H36" s="1382"/>
      <c r="I36" s="1382"/>
      <c r="J36" s="1382"/>
      <c r="K36" s="1382"/>
      <c r="L36" s="1382"/>
      <c r="M36" s="1382"/>
      <c r="N36" s="1382"/>
      <c r="O36" s="1382"/>
    </row>
    <row r="37" spans="3:15" x14ac:dyDescent="0.2">
      <c r="C37" s="600" t="s">
        <v>2446</v>
      </c>
    </row>
    <row r="38" spans="3:15" x14ac:dyDescent="0.2">
      <c r="C38" s="600" t="s">
        <v>1565</v>
      </c>
      <c r="N38" s="1383" t="s">
        <v>375</v>
      </c>
      <c r="O38" s="1383"/>
    </row>
    <row r="39" spans="3:15" ht="12.75" customHeight="1" x14ac:dyDescent="0.2">
      <c r="C39" s="647"/>
      <c r="D39" s="647"/>
      <c r="E39" s="647"/>
      <c r="F39" s="647"/>
      <c r="G39" s="647"/>
      <c r="H39" s="647"/>
      <c r="I39" s="647"/>
      <c r="J39" s="647"/>
      <c r="K39" s="647"/>
      <c r="L39" s="647"/>
      <c r="N39" s="1385"/>
      <c r="O39" s="1385"/>
    </row>
    <row r="40" spans="3:15" ht="15" customHeight="1" x14ac:dyDescent="0.2">
      <c r="C40" s="665"/>
      <c r="D40" s="665"/>
      <c r="E40" s="665"/>
      <c r="F40" s="665"/>
      <c r="G40" s="665"/>
      <c r="H40" s="665"/>
      <c r="I40" s="665"/>
      <c r="J40" s="665"/>
      <c r="K40" s="665"/>
      <c r="L40" s="665"/>
      <c r="N40" s="1384"/>
      <c r="O40" s="1384"/>
    </row>
    <row r="41" spans="3:15" x14ac:dyDescent="0.2">
      <c r="C41" s="665"/>
      <c r="D41" s="665"/>
      <c r="E41" s="665"/>
      <c r="F41" s="665"/>
      <c r="G41" s="665"/>
      <c r="H41" s="665"/>
      <c r="I41" s="665"/>
      <c r="J41" s="665"/>
      <c r="K41" s="665"/>
      <c r="L41" s="665"/>
      <c r="N41" s="1385"/>
      <c r="O41" s="1385"/>
    </row>
    <row r="42" spans="3:15" x14ac:dyDescent="0.2">
      <c r="N42" s="766"/>
      <c r="O42" s="766"/>
    </row>
    <row r="43" spans="3:15" x14ac:dyDescent="0.2">
      <c r="C43" s="602" t="s">
        <v>2852</v>
      </c>
    </row>
    <row r="44" spans="3:15" ht="79.5" customHeight="1" x14ac:dyDescent="0.2">
      <c r="C44" s="1219" t="s">
        <v>2442</v>
      </c>
      <c r="D44" s="1219"/>
      <c r="E44" s="1219"/>
      <c r="F44" s="1219"/>
      <c r="G44" s="1219"/>
      <c r="H44" s="1219"/>
      <c r="I44" s="1219"/>
      <c r="J44" s="1219"/>
      <c r="K44" s="1219"/>
      <c r="L44" s="1219"/>
      <c r="M44" s="1219"/>
      <c r="N44" s="1219"/>
      <c r="O44" s="1219"/>
    </row>
    <row r="45" spans="3:15" x14ac:dyDescent="0.2">
      <c r="C45" s="602"/>
    </row>
    <row r="46" spans="3:15" x14ac:dyDescent="0.2">
      <c r="C46" s="602" t="s">
        <v>2853</v>
      </c>
    </row>
    <row r="47" spans="3:15" ht="65.25" customHeight="1" x14ac:dyDescent="0.2">
      <c r="C47" s="1219" t="s">
        <v>2443</v>
      </c>
      <c r="D47" s="1219"/>
      <c r="E47" s="1219"/>
      <c r="F47" s="1219"/>
      <c r="G47" s="1219"/>
      <c r="H47" s="1219"/>
      <c r="I47" s="1219"/>
      <c r="J47" s="1219"/>
      <c r="K47" s="1219"/>
      <c r="L47" s="1219"/>
      <c r="M47" s="1219"/>
      <c r="N47" s="1219"/>
      <c r="O47" s="1219"/>
    </row>
    <row r="48" spans="3:15" ht="12" customHeight="1" x14ac:dyDescent="0.2">
      <c r="C48" s="602"/>
    </row>
    <row r="49" spans="1:15" ht="52.5" customHeight="1" x14ac:dyDescent="0.2">
      <c r="C49" s="1219" t="s">
        <v>2444</v>
      </c>
      <c r="D49" s="1219"/>
      <c r="E49" s="1219"/>
      <c r="F49" s="1219"/>
      <c r="G49" s="1219"/>
      <c r="H49" s="1219"/>
      <c r="I49" s="1219"/>
      <c r="J49" s="1219"/>
      <c r="K49" s="1219"/>
      <c r="L49" s="1219"/>
      <c r="M49" s="1219"/>
      <c r="N49" s="1219"/>
      <c r="O49" s="1219"/>
    </row>
    <row r="50" spans="1:15" x14ac:dyDescent="0.2">
      <c r="C50" s="602"/>
    </row>
    <row r="51" spans="1:15" ht="15.75" x14ac:dyDescent="0.25">
      <c r="A51" s="1369" t="s">
        <v>1146</v>
      </c>
      <c r="B51" s="1369"/>
      <c r="C51" s="1369"/>
      <c r="D51" s="1369"/>
      <c r="E51" s="1369"/>
      <c r="F51" s="1369"/>
      <c r="G51" s="1369"/>
      <c r="H51" s="1369"/>
      <c r="I51" s="1369"/>
      <c r="J51" s="1369"/>
      <c r="K51" s="1369"/>
      <c r="L51" s="1369"/>
      <c r="M51" s="1369"/>
      <c r="N51" s="1369"/>
      <c r="O51" s="1369"/>
    </row>
    <row r="52" spans="1:15" x14ac:dyDescent="0.2">
      <c r="N52" s="766"/>
      <c r="O52" s="766"/>
    </row>
    <row r="53" spans="1:15" x14ac:dyDescent="0.2">
      <c r="N53" s="766"/>
      <c r="O53" s="766"/>
    </row>
    <row r="54" spans="1:15" x14ac:dyDescent="0.2">
      <c r="N54" s="766"/>
      <c r="O54" s="766"/>
    </row>
    <row r="55" spans="1:15" x14ac:dyDescent="0.2">
      <c r="C55" s="602"/>
    </row>
    <row r="56" spans="1:15" x14ac:dyDescent="0.2">
      <c r="C56" s="770"/>
      <c r="D56" s="770"/>
      <c r="E56" s="770"/>
      <c r="F56" s="770"/>
      <c r="G56" s="770"/>
      <c r="H56" s="770"/>
      <c r="I56" s="770"/>
      <c r="J56" s="770"/>
      <c r="K56" s="770"/>
      <c r="L56" s="770"/>
      <c r="M56" s="770"/>
      <c r="N56" s="770"/>
      <c r="O56" s="770"/>
    </row>
  </sheetData>
  <mergeCells count="17">
    <mergeCell ref="N40:O40"/>
    <mergeCell ref="N41:O41"/>
    <mergeCell ref="C36:O36"/>
    <mergeCell ref="A51:O51"/>
    <mergeCell ref="N31:O31"/>
    <mergeCell ref="N32:O32"/>
    <mergeCell ref="N33:O33"/>
    <mergeCell ref="C44:O44"/>
    <mergeCell ref="C47:O47"/>
    <mergeCell ref="C49:O49"/>
    <mergeCell ref="N38:O38"/>
    <mergeCell ref="N39:O39"/>
    <mergeCell ref="C10:O10"/>
    <mergeCell ref="C12:O12"/>
    <mergeCell ref="C14:O14"/>
    <mergeCell ref="C27:O27"/>
    <mergeCell ref="N30:O30"/>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O54"/>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
        <v>1056</v>
      </c>
      <c r="B2" s="1370"/>
      <c r="C2" s="1370"/>
      <c r="D2" s="1370"/>
      <c r="E2" s="1370"/>
      <c r="F2" s="1370"/>
      <c r="G2" s="1370"/>
      <c r="H2" s="1370"/>
      <c r="I2" s="1370"/>
      <c r="J2" s="1370"/>
      <c r="K2" s="1370"/>
      <c r="L2" s="1370"/>
      <c r="M2" s="1370"/>
      <c r="N2" s="1370"/>
      <c r="O2" s="1370"/>
    </row>
    <row r="3" spans="1:15" ht="18" x14ac:dyDescent="0.25">
      <c r="A3" s="1371" t="str">
        <f>'COVER PAGE'!A30</f>
        <v>FISCAL YEAR ENDING JUNE 30, 2024</v>
      </c>
      <c r="B3" s="1371"/>
      <c r="C3" s="1371"/>
      <c r="D3" s="1371"/>
      <c r="E3" s="1371"/>
      <c r="F3" s="1371"/>
      <c r="G3" s="1371"/>
      <c r="H3" s="1371"/>
      <c r="I3" s="1371"/>
      <c r="J3" s="1371"/>
      <c r="K3" s="1371"/>
      <c r="L3" s="1371"/>
      <c r="M3" s="1371"/>
      <c r="N3" s="1371"/>
      <c r="O3" s="1371"/>
    </row>
    <row r="4" spans="1:15" ht="12" customHeight="1" x14ac:dyDescent="0.25">
      <c r="A4" s="967"/>
      <c r="B4" s="770"/>
      <c r="C4" s="770"/>
      <c r="D4" s="770"/>
      <c r="E4" s="770"/>
      <c r="F4" s="770"/>
      <c r="G4" s="770"/>
      <c r="H4" s="770"/>
      <c r="I4" s="770"/>
      <c r="J4" s="770"/>
      <c r="K4" s="770"/>
      <c r="L4" s="770"/>
      <c r="M4" s="770"/>
      <c r="N4" s="770"/>
      <c r="O4" s="770"/>
    </row>
    <row r="5" spans="1:15" ht="12" customHeight="1" x14ac:dyDescent="0.2">
      <c r="A5" s="771" t="s">
        <v>1057</v>
      </c>
      <c r="C5" s="968" t="s">
        <v>450</v>
      </c>
      <c r="D5" s="770"/>
      <c r="E5" s="770"/>
      <c r="F5" s="770"/>
      <c r="G5" s="770"/>
      <c r="H5" s="770"/>
      <c r="I5" s="770"/>
      <c r="J5" s="770"/>
      <c r="K5" s="770"/>
      <c r="L5" s="770"/>
      <c r="M5" s="770"/>
      <c r="N5" s="770"/>
      <c r="O5" s="770"/>
    </row>
    <row r="6" spans="1:15" ht="12" customHeight="1" x14ac:dyDescent="0.2">
      <c r="A6" s="771"/>
      <c r="C6" s="968"/>
      <c r="D6" s="770"/>
      <c r="E6" s="770"/>
      <c r="F6" s="770"/>
      <c r="G6" s="770"/>
      <c r="H6" s="770"/>
      <c r="I6" s="770"/>
      <c r="J6" s="770"/>
      <c r="K6" s="770"/>
      <c r="L6" s="770"/>
      <c r="M6" s="770"/>
      <c r="N6" s="770"/>
      <c r="O6" s="770"/>
    </row>
    <row r="7" spans="1:15" ht="12" customHeight="1" x14ac:dyDescent="0.25">
      <c r="A7" s="967"/>
      <c r="B7" s="769" t="s">
        <v>987</v>
      </c>
      <c r="C7" s="601" t="s">
        <v>2447</v>
      </c>
      <c r="D7" s="770"/>
      <c r="E7" s="770"/>
      <c r="F7" s="770"/>
      <c r="G7" s="770"/>
      <c r="H7" s="770"/>
      <c r="I7" s="770"/>
      <c r="J7" s="770"/>
      <c r="K7" s="770"/>
      <c r="L7" s="770"/>
      <c r="M7" s="770"/>
      <c r="N7" s="770"/>
      <c r="O7" s="770"/>
    </row>
    <row r="9" spans="1:15" x14ac:dyDescent="0.2">
      <c r="C9" s="602" t="s">
        <v>1566</v>
      </c>
    </row>
    <row r="10" spans="1:15" ht="77.25" customHeight="1" x14ac:dyDescent="0.2">
      <c r="C10" s="1219" t="s">
        <v>2448</v>
      </c>
      <c r="D10" s="1219"/>
      <c r="E10" s="1219"/>
      <c r="F10" s="1219"/>
      <c r="G10" s="1219"/>
      <c r="H10" s="1219"/>
      <c r="I10" s="1219"/>
      <c r="J10" s="1219"/>
      <c r="K10" s="1219"/>
      <c r="L10" s="1219"/>
      <c r="M10" s="1219"/>
      <c r="N10" s="1219"/>
      <c r="O10" s="1219"/>
    </row>
    <row r="11" spans="1:15" x14ac:dyDescent="0.2">
      <c r="C11" s="602"/>
    </row>
    <row r="12" spans="1:15" x14ac:dyDescent="0.2">
      <c r="C12" s="604" t="s">
        <v>1582</v>
      </c>
    </row>
    <row r="13" spans="1:15" x14ac:dyDescent="0.2">
      <c r="C13" s="1219" t="s">
        <v>1580</v>
      </c>
      <c r="D13" s="1219"/>
      <c r="E13" s="1219"/>
      <c r="F13" s="1219"/>
      <c r="G13" s="1219"/>
      <c r="H13" s="1219"/>
      <c r="I13" s="1219"/>
      <c r="J13" s="1219"/>
      <c r="K13" s="1219"/>
      <c r="L13" s="1219"/>
      <c r="M13" s="1219"/>
      <c r="N13" s="1219"/>
      <c r="O13" s="1219"/>
    </row>
    <row r="14" spans="1:15" x14ac:dyDescent="0.2">
      <c r="C14" s="600" t="s">
        <v>1581</v>
      </c>
    </row>
    <row r="19" spans="1:15" x14ac:dyDescent="0.2">
      <c r="A19" s="771" t="s">
        <v>317</v>
      </c>
      <c r="C19" s="601" t="s">
        <v>325</v>
      </c>
    </row>
    <row r="21" spans="1:15" ht="27" customHeight="1" x14ac:dyDescent="0.2">
      <c r="B21" s="970" t="s">
        <v>1058</v>
      </c>
      <c r="C21" s="1226" t="s">
        <v>1411</v>
      </c>
      <c r="D21" s="1226"/>
      <c r="E21" s="1226"/>
      <c r="F21" s="1226"/>
      <c r="G21" s="1226"/>
      <c r="H21" s="1226"/>
      <c r="I21" s="1226"/>
      <c r="J21" s="1226"/>
      <c r="K21" s="1226"/>
      <c r="L21" s="1226"/>
      <c r="M21" s="1226"/>
      <c r="N21" s="1226"/>
      <c r="O21" s="1226"/>
    </row>
    <row r="22" spans="1:15" ht="27" customHeight="1" x14ac:dyDescent="0.2">
      <c r="B22" s="769"/>
      <c r="C22" s="1219" t="s">
        <v>2449</v>
      </c>
      <c r="D22" s="1219"/>
      <c r="E22" s="1219"/>
      <c r="F22" s="1219"/>
      <c r="G22" s="1219"/>
      <c r="H22" s="1219"/>
      <c r="I22" s="1219"/>
      <c r="J22" s="1219"/>
      <c r="K22" s="1219"/>
      <c r="L22" s="1219"/>
      <c r="M22" s="1219"/>
      <c r="N22" s="1219"/>
      <c r="O22" s="1219"/>
    </row>
    <row r="23" spans="1:15" x14ac:dyDescent="0.2">
      <c r="C23" s="600" t="s">
        <v>1537</v>
      </c>
    </row>
    <row r="32" spans="1:15" ht="26.25" customHeight="1" x14ac:dyDescent="0.2">
      <c r="B32" s="970" t="s">
        <v>98</v>
      </c>
      <c r="C32" s="1226" t="s">
        <v>2450</v>
      </c>
      <c r="D32" s="1226"/>
      <c r="E32" s="1226"/>
      <c r="F32" s="1226"/>
      <c r="G32" s="1226"/>
      <c r="H32" s="1226"/>
      <c r="I32" s="1226"/>
      <c r="J32" s="1226"/>
      <c r="K32" s="1226"/>
      <c r="L32" s="1226"/>
      <c r="M32" s="1226"/>
      <c r="N32" s="1226"/>
      <c r="O32" s="1226"/>
    </row>
    <row r="33" spans="2:15" ht="39" customHeight="1" x14ac:dyDescent="0.2">
      <c r="B33" s="769"/>
      <c r="C33" s="1219" t="s">
        <v>2451</v>
      </c>
      <c r="D33" s="1219"/>
      <c r="E33" s="1219"/>
      <c r="F33" s="1219"/>
      <c r="G33" s="1219"/>
      <c r="H33" s="1219"/>
      <c r="I33" s="1219"/>
      <c r="J33" s="1219"/>
      <c r="K33" s="1219"/>
      <c r="L33" s="1219"/>
      <c r="M33" s="1219"/>
      <c r="N33" s="1219"/>
      <c r="O33" s="1219"/>
    </row>
    <row r="34" spans="2:15" x14ac:dyDescent="0.2">
      <c r="C34" s="600" t="s">
        <v>1537</v>
      </c>
    </row>
    <row r="43" spans="2:15" ht="24.75" customHeight="1" x14ac:dyDescent="0.2">
      <c r="B43" s="970" t="s">
        <v>451</v>
      </c>
      <c r="C43" s="1226" t="s">
        <v>2452</v>
      </c>
      <c r="D43" s="1226"/>
      <c r="E43" s="1226"/>
      <c r="F43" s="1226"/>
      <c r="G43" s="1226"/>
      <c r="H43" s="1226"/>
      <c r="I43" s="1226"/>
      <c r="J43" s="1226"/>
      <c r="K43" s="1226"/>
      <c r="L43" s="1226"/>
      <c r="M43" s="1226"/>
      <c r="N43" s="1226"/>
      <c r="O43" s="1226"/>
    </row>
    <row r="44" spans="2:15" ht="25.5" customHeight="1" x14ac:dyDescent="0.2">
      <c r="B44" s="602"/>
      <c r="C44" s="1219" t="s">
        <v>2453</v>
      </c>
      <c r="D44" s="1219"/>
      <c r="E44" s="1219"/>
      <c r="F44" s="1219"/>
      <c r="G44" s="1219"/>
      <c r="H44" s="1219"/>
      <c r="I44" s="1219"/>
      <c r="J44" s="1219"/>
      <c r="K44" s="1219"/>
      <c r="L44" s="1219"/>
      <c r="M44" s="1219"/>
      <c r="N44" s="1219"/>
      <c r="O44" s="1219"/>
    </row>
    <row r="45" spans="2:15" x14ac:dyDescent="0.2">
      <c r="C45" s="600" t="s">
        <v>1537</v>
      </c>
    </row>
    <row r="54" spans="1:15" ht="15.75" x14ac:dyDescent="0.25">
      <c r="A54" s="1369" t="s">
        <v>1147</v>
      </c>
      <c r="B54" s="1369"/>
      <c r="C54" s="1369"/>
      <c r="D54" s="1369"/>
      <c r="E54" s="1369"/>
      <c r="F54" s="1369"/>
      <c r="G54" s="1369"/>
      <c r="H54" s="1369"/>
      <c r="I54" s="1369"/>
      <c r="J54" s="1369"/>
      <c r="K54" s="1369"/>
      <c r="L54" s="1369"/>
      <c r="M54" s="1369"/>
      <c r="N54" s="1369"/>
      <c r="O54" s="1369"/>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topLeftCell="A18" workbookViewId="0">
      <selection activeCell="C52" sqref="C52"/>
    </sheetView>
  </sheetViews>
  <sheetFormatPr defaultRowHeight="12.75" x14ac:dyDescent="0.2"/>
  <cols>
    <col min="1" max="2" width="3.7109375" style="600" customWidth="1"/>
    <col min="3"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
        <v>1056</v>
      </c>
      <c r="B2" s="1370"/>
      <c r="C2" s="1370"/>
      <c r="D2" s="1370"/>
      <c r="E2" s="1370"/>
      <c r="F2" s="1370"/>
      <c r="G2" s="1370"/>
      <c r="H2" s="1370"/>
      <c r="I2" s="1370"/>
      <c r="J2" s="1370"/>
      <c r="K2" s="1370"/>
      <c r="L2" s="1370"/>
      <c r="M2" s="1370"/>
      <c r="N2" s="1370"/>
      <c r="O2" s="1370"/>
    </row>
    <row r="3" spans="1:15" ht="18" x14ac:dyDescent="0.25">
      <c r="A3" s="1371" t="str">
        <f>'TABLE OF CONTENTS'!A4</f>
        <v>FISCAL YEAR ENDING JUNE 30, 2024</v>
      </c>
      <c r="B3" s="1371"/>
      <c r="C3" s="1371"/>
      <c r="D3" s="1371"/>
      <c r="E3" s="1371"/>
      <c r="F3" s="1371"/>
      <c r="G3" s="1371"/>
      <c r="H3" s="1371"/>
      <c r="I3" s="1371"/>
      <c r="J3" s="1371"/>
      <c r="K3" s="1371"/>
      <c r="L3" s="1371"/>
      <c r="M3" s="1371"/>
      <c r="N3" s="1371"/>
      <c r="O3" s="1371"/>
    </row>
    <row r="6" spans="1:15" x14ac:dyDescent="0.2">
      <c r="A6" s="771" t="s">
        <v>308</v>
      </c>
      <c r="C6" s="968" t="s">
        <v>309</v>
      </c>
    </row>
    <row r="8" spans="1:15" x14ac:dyDescent="0.2">
      <c r="B8" s="769" t="s">
        <v>1058</v>
      </c>
      <c r="C8" s="601" t="s">
        <v>310</v>
      </c>
    </row>
    <row r="10" spans="1:15" ht="64.5" customHeight="1" x14ac:dyDescent="0.2">
      <c r="C10" s="1219" t="s">
        <v>2454</v>
      </c>
      <c r="D10" s="1219"/>
      <c r="E10" s="1219"/>
      <c r="F10" s="1219"/>
      <c r="G10" s="1219"/>
      <c r="H10" s="1219"/>
      <c r="I10" s="1219"/>
      <c r="J10" s="1219"/>
      <c r="K10" s="1219"/>
      <c r="L10" s="1219"/>
      <c r="M10" s="1219"/>
      <c r="N10" s="1219"/>
      <c r="O10" s="1219"/>
    </row>
    <row r="12" spans="1:15" ht="51.75" customHeight="1" x14ac:dyDescent="0.2">
      <c r="C12" s="1219" t="s">
        <v>2455</v>
      </c>
      <c r="D12" s="1219"/>
      <c r="E12" s="1219"/>
      <c r="F12" s="1219"/>
      <c r="G12" s="1219"/>
      <c r="H12" s="1219"/>
      <c r="I12" s="1219"/>
      <c r="J12" s="1219"/>
      <c r="K12" s="1219"/>
      <c r="L12" s="1219"/>
      <c r="M12" s="1219"/>
      <c r="N12" s="1219"/>
      <c r="O12" s="1219"/>
    </row>
    <row r="14" spans="1:15" ht="26.25" customHeight="1" x14ac:dyDescent="0.2">
      <c r="C14" s="1219" t="s">
        <v>2456</v>
      </c>
      <c r="D14" s="1219"/>
      <c r="E14" s="1219"/>
      <c r="F14" s="1219"/>
      <c r="G14" s="1219"/>
      <c r="H14" s="1219"/>
      <c r="I14" s="1219"/>
      <c r="J14" s="1219"/>
      <c r="K14" s="1219"/>
      <c r="L14" s="1219"/>
      <c r="M14" s="1219"/>
      <c r="N14" s="1219"/>
      <c r="O14" s="1219"/>
    </row>
    <row r="16" spans="1:15" ht="26.25" customHeight="1" x14ac:dyDescent="0.2">
      <c r="C16" s="1219" t="s">
        <v>2961</v>
      </c>
      <c r="D16" s="1219"/>
      <c r="E16" s="1219"/>
      <c r="F16" s="1219"/>
      <c r="G16" s="1219"/>
      <c r="H16" s="1219"/>
      <c r="I16" s="1219"/>
      <c r="J16" s="1219"/>
      <c r="K16" s="1219"/>
      <c r="L16" s="1219"/>
      <c r="M16" s="1219"/>
      <c r="N16" s="1219"/>
      <c r="O16" s="1219"/>
    </row>
    <row r="18" spans="2:15" ht="37.5" customHeight="1" x14ac:dyDescent="0.2">
      <c r="C18" s="1219" t="s">
        <v>2457</v>
      </c>
      <c r="D18" s="1219"/>
      <c r="E18" s="1219"/>
      <c r="F18" s="1219"/>
      <c r="G18" s="1219"/>
      <c r="H18" s="1219"/>
      <c r="I18" s="1219"/>
      <c r="J18" s="1219"/>
      <c r="K18" s="1219"/>
      <c r="L18" s="1219"/>
      <c r="M18" s="1219"/>
      <c r="N18" s="1219"/>
      <c r="O18" s="1219"/>
    </row>
    <row r="20" spans="2:15" x14ac:dyDescent="0.2">
      <c r="B20" s="769" t="s">
        <v>98</v>
      </c>
      <c r="C20" s="601" t="s">
        <v>454</v>
      </c>
    </row>
    <row r="22" spans="2:15" x14ac:dyDescent="0.2">
      <c r="C22" s="600" t="s">
        <v>1384</v>
      </c>
    </row>
    <row r="23" spans="2:15" x14ac:dyDescent="0.2">
      <c r="C23" s="600" t="s">
        <v>455</v>
      </c>
    </row>
    <row r="24" spans="2:15" x14ac:dyDescent="0.2">
      <c r="C24" s="600" t="s">
        <v>455</v>
      </c>
    </row>
    <row r="25" spans="2:15" x14ac:dyDescent="0.2">
      <c r="C25" s="600" t="s">
        <v>455</v>
      </c>
    </row>
    <row r="26" spans="2:15" x14ac:dyDescent="0.2">
      <c r="C26" s="600" t="s">
        <v>455</v>
      </c>
    </row>
    <row r="27" spans="2:15" x14ac:dyDescent="0.2">
      <c r="C27" s="600" t="s">
        <v>455</v>
      </c>
    </row>
    <row r="28" spans="2:15" x14ac:dyDescent="0.2">
      <c r="C28" s="600" t="s">
        <v>455</v>
      </c>
    </row>
    <row r="29" spans="2:15" x14ac:dyDescent="0.2">
      <c r="C29" s="600" t="s">
        <v>455</v>
      </c>
    </row>
    <row r="30" spans="2:15" x14ac:dyDescent="0.2">
      <c r="C30" s="600" t="s">
        <v>455</v>
      </c>
    </row>
    <row r="31" spans="2:15" x14ac:dyDescent="0.2">
      <c r="C31" s="600" t="s">
        <v>455</v>
      </c>
    </row>
    <row r="32" spans="2:15" x14ac:dyDescent="0.2">
      <c r="C32" s="600" t="s">
        <v>455</v>
      </c>
    </row>
    <row r="33" spans="2:15" x14ac:dyDescent="0.2">
      <c r="C33" s="600" t="s">
        <v>455</v>
      </c>
    </row>
    <row r="35" spans="2:15" x14ac:dyDescent="0.2">
      <c r="B35" s="769" t="s">
        <v>451</v>
      </c>
      <c r="C35" s="601" t="s">
        <v>456</v>
      </c>
    </row>
    <row r="37" spans="2:15" x14ac:dyDescent="0.2">
      <c r="C37" s="600" t="s">
        <v>71</v>
      </c>
    </row>
    <row r="38" spans="2:15" x14ac:dyDescent="0.2">
      <c r="C38" s="600" t="s">
        <v>455</v>
      </c>
    </row>
    <row r="39" spans="2:15" x14ac:dyDescent="0.2">
      <c r="C39" s="600" t="s">
        <v>455</v>
      </c>
    </row>
    <row r="40" spans="2:15" x14ac:dyDescent="0.2">
      <c r="C40" s="600" t="s">
        <v>455</v>
      </c>
    </row>
    <row r="41" spans="2:15" x14ac:dyDescent="0.2">
      <c r="C41" s="600" t="s">
        <v>455</v>
      </c>
    </row>
    <row r="42" spans="2:15" x14ac:dyDescent="0.2">
      <c r="C42" s="600" t="s">
        <v>455</v>
      </c>
    </row>
    <row r="43" spans="2:15" x14ac:dyDescent="0.2">
      <c r="C43" s="600" t="s">
        <v>455</v>
      </c>
    </row>
    <row r="44" spans="2:15" x14ac:dyDescent="0.2">
      <c r="C44" s="600" t="s">
        <v>455</v>
      </c>
    </row>
    <row r="45" spans="2:15" x14ac:dyDescent="0.2">
      <c r="C45" s="600" t="s">
        <v>455</v>
      </c>
    </row>
    <row r="46" spans="2:15" x14ac:dyDescent="0.2">
      <c r="C46" s="600" t="s">
        <v>455</v>
      </c>
    </row>
    <row r="47" spans="2:15" x14ac:dyDescent="0.2">
      <c r="C47" s="600" t="s">
        <v>455</v>
      </c>
    </row>
    <row r="48" spans="2:15" x14ac:dyDescent="0.2">
      <c r="C48" s="600" t="s">
        <v>455</v>
      </c>
    </row>
    <row r="50" spans="1:17" x14ac:dyDescent="0.2">
      <c r="B50" s="769" t="s">
        <v>2959</v>
      </c>
      <c r="C50" s="601" t="s">
        <v>2960</v>
      </c>
      <c r="Q50" s="600" t="s">
        <v>2962</v>
      </c>
    </row>
    <row r="52" spans="1:17" x14ac:dyDescent="0.2">
      <c r="C52" s="600" t="s">
        <v>2972</v>
      </c>
    </row>
    <row r="53" spans="1:17" x14ac:dyDescent="0.2">
      <c r="C53" s="600" t="s">
        <v>2971</v>
      </c>
    </row>
    <row r="55" spans="1:17" ht="15.75" x14ac:dyDescent="0.25">
      <c r="A55" s="1369" t="s">
        <v>1148</v>
      </c>
      <c r="B55" s="1369"/>
      <c r="C55" s="1369"/>
      <c r="D55" s="1369"/>
      <c r="E55" s="1369"/>
      <c r="F55" s="1369"/>
      <c r="G55" s="1369"/>
      <c r="H55" s="1369"/>
      <c r="I55" s="1369"/>
      <c r="J55" s="1369"/>
      <c r="K55" s="1369"/>
      <c r="L55" s="1369"/>
      <c r="M55" s="1369"/>
      <c r="N55" s="1369"/>
      <c r="O55" s="1369"/>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AB52"/>
  <sheetViews>
    <sheetView workbookViewId="0">
      <selection activeCell="B40" sqref="B40:N40"/>
    </sheetView>
  </sheetViews>
  <sheetFormatPr defaultRowHeight="12.75" x14ac:dyDescent="0.2"/>
  <sheetData>
    <row r="1" spans="1:14" s="605" customFormat="1" ht="18.75" thickBot="1" x14ac:dyDescent="0.3">
      <c r="B1" s="1229" t="s">
        <v>1785</v>
      </c>
      <c r="C1" s="1229"/>
      <c r="D1" s="1229"/>
      <c r="E1" s="1229"/>
      <c r="F1" s="1229"/>
      <c r="G1" s="1229"/>
      <c r="H1" s="1229"/>
      <c r="I1" s="1229"/>
      <c r="J1" s="1229"/>
      <c r="K1" s="1229"/>
      <c r="L1" s="1229"/>
      <c r="M1" s="1229"/>
      <c r="N1" s="1229"/>
    </row>
    <row r="2" spans="1:14" s="605" customFormat="1" ht="12" customHeight="1" x14ac:dyDescent="0.2">
      <c r="A2" s="1060"/>
    </row>
    <row r="3" spans="1:14" s="605" customFormat="1" x14ac:dyDescent="0.2">
      <c r="B3" s="604" t="s">
        <v>2994</v>
      </c>
    </row>
    <row r="4" spans="1:14" s="605" customFormat="1" x14ac:dyDescent="0.2">
      <c r="B4" s="605" t="s">
        <v>1481</v>
      </c>
    </row>
    <row r="5" spans="1:14" s="605" customFormat="1" ht="12" customHeight="1" x14ac:dyDescent="0.2">
      <c r="A5" s="1060"/>
    </row>
    <row r="6" spans="1:14" s="605" customFormat="1" x14ac:dyDescent="0.2">
      <c r="B6" s="968" t="s">
        <v>1482</v>
      </c>
    </row>
    <row r="7" spans="1:14" s="605" customFormat="1" x14ac:dyDescent="0.2">
      <c r="B7" s="604" t="s">
        <v>3008</v>
      </c>
    </row>
    <row r="8" spans="1:14" s="605" customFormat="1" x14ac:dyDescent="0.2">
      <c r="B8" s="605" t="s">
        <v>2639</v>
      </c>
    </row>
    <row r="9" spans="1:14" s="605" customFormat="1" ht="12" customHeight="1" x14ac:dyDescent="0.2">
      <c r="A9" s="1060"/>
    </row>
    <row r="10" spans="1:14" s="605" customFormat="1" x14ac:dyDescent="0.2">
      <c r="B10" s="604" t="s">
        <v>1320</v>
      </c>
    </row>
    <row r="11" spans="1:14" s="605" customFormat="1" x14ac:dyDescent="0.2">
      <c r="B11" s="1219" t="s">
        <v>2640</v>
      </c>
      <c r="C11" s="1219"/>
      <c r="D11" s="1219"/>
      <c r="E11" s="1219"/>
      <c r="F11" s="1219"/>
      <c r="G11" s="1219"/>
      <c r="H11" s="1219"/>
      <c r="I11" s="1219"/>
      <c r="J11" s="1219"/>
      <c r="K11" s="1219"/>
      <c r="L11" s="1219"/>
      <c r="M11" s="1219"/>
      <c r="N11" s="1219"/>
    </row>
    <row r="12" spans="1:14" s="605" customFormat="1" ht="12.75" customHeight="1" x14ac:dyDescent="0.2">
      <c r="A12" s="1060"/>
      <c r="B12" s="1219" t="s">
        <v>2641</v>
      </c>
      <c r="C12" s="1219"/>
      <c r="D12" s="1219"/>
      <c r="E12" s="1219"/>
      <c r="F12" s="1219"/>
      <c r="G12" s="1219"/>
      <c r="H12" s="1219"/>
      <c r="I12" s="1219"/>
      <c r="J12" s="1219"/>
      <c r="K12" s="1219"/>
      <c r="L12" s="1219"/>
      <c r="M12" s="1219"/>
      <c r="N12" s="1219"/>
    </row>
    <row r="13" spans="1:14" s="605" customFormat="1" ht="25.5" customHeight="1" x14ac:dyDescent="0.2">
      <c r="A13" s="1060"/>
      <c r="B13" s="1230" t="s">
        <v>2642</v>
      </c>
      <c r="C13" s="1230"/>
      <c r="D13" s="1230"/>
      <c r="E13" s="1230"/>
      <c r="F13" s="1230"/>
      <c r="G13" s="1230"/>
      <c r="H13" s="1230"/>
      <c r="I13" s="1230"/>
      <c r="J13" s="1230"/>
      <c r="K13" s="1230"/>
      <c r="L13" s="1230"/>
      <c r="M13" s="1230"/>
      <c r="N13" s="1230"/>
    </row>
    <row r="14" spans="1:14" s="605" customFormat="1" ht="26.25" customHeight="1" x14ac:dyDescent="0.2">
      <c r="A14" s="1060"/>
      <c r="B14" s="1230" t="s">
        <v>2643</v>
      </c>
      <c r="C14" s="1230"/>
      <c r="D14" s="1230"/>
      <c r="E14" s="1230"/>
      <c r="F14" s="1230"/>
      <c r="G14" s="1230"/>
      <c r="H14" s="1230"/>
      <c r="I14" s="1230"/>
      <c r="J14" s="1230"/>
      <c r="K14" s="1230"/>
      <c r="L14" s="1230"/>
      <c r="M14" s="1230"/>
      <c r="N14" s="1230"/>
    </row>
    <row r="15" spans="1:14" s="605" customFormat="1" ht="12" customHeight="1" x14ac:dyDescent="0.2">
      <c r="A15" s="1060"/>
    </row>
    <row r="16" spans="1:14" s="605" customFormat="1" x14ac:dyDescent="0.2">
      <c r="B16" s="604" t="s">
        <v>2644</v>
      </c>
    </row>
    <row r="17" spans="1:28" s="605" customFormat="1" x14ac:dyDescent="0.2">
      <c r="B17" s="1219" t="s">
        <v>2645</v>
      </c>
      <c r="C17" s="1219"/>
      <c r="D17" s="1219"/>
      <c r="E17" s="1219"/>
      <c r="F17" s="1219"/>
      <c r="G17" s="1219"/>
      <c r="H17" s="1219"/>
      <c r="I17" s="1219"/>
      <c r="J17" s="1219"/>
      <c r="K17" s="1219"/>
      <c r="L17" s="1219"/>
      <c r="M17" s="1219"/>
      <c r="N17" s="1219"/>
    </row>
    <row r="18" spans="1:28" s="605" customFormat="1" ht="24" customHeight="1" x14ac:dyDescent="0.2">
      <c r="A18" s="1060"/>
      <c r="B18" s="1219" t="s">
        <v>2646</v>
      </c>
      <c r="C18" s="1219"/>
      <c r="D18" s="1219"/>
      <c r="E18" s="1219"/>
      <c r="F18" s="1219"/>
      <c r="G18" s="1219"/>
      <c r="H18" s="1219"/>
      <c r="I18" s="1219"/>
      <c r="J18" s="1219"/>
      <c r="K18" s="1219"/>
      <c r="L18" s="1219"/>
      <c r="M18" s="1219"/>
      <c r="N18" s="1219"/>
    </row>
    <row r="19" spans="1:28" s="605" customFormat="1" ht="12" customHeight="1" x14ac:dyDescent="0.2">
      <c r="A19" s="1060"/>
    </row>
    <row r="20" spans="1:28" s="605" customFormat="1" x14ac:dyDescent="0.2">
      <c r="B20" s="604" t="s">
        <v>1497</v>
      </c>
    </row>
    <row r="21" spans="1:28" s="605" customFormat="1" x14ac:dyDescent="0.2">
      <c r="B21" s="1219" t="s">
        <v>2647</v>
      </c>
      <c r="C21" s="1219"/>
      <c r="D21" s="1219"/>
      <c r="E21" s="1219"/>
      <c r="F21" s="1219"/>
      <c r="G21" s="1219"/>
      <c r="H21" s="1219"/>
      <c r="I21" s="1219"/>
      <c r="J21" s="1219"/>
      <c r="K21" s="1219"/>
      <c r="L21" s="1219"/>
      <c r="M21" s="1219"/>
      <c r="N21" s="1219"/>
    </row>
    <row r="22" spans="1:28" s="605" customFormat="1" ht="12" customHeight="1" x14ac:dyDescent="0.2">
      <c r="A22" s="1061"/>
    </row>
    <row r="23" spans="1:28" s="605" customFormat="1" x14ac:dyDescent="0.2">
      <c r="B23" s="604" t="s">
        <v>1498</v>
      </c>
    </row>
    <row r="24" spans="1:28" s="605" customFormat="1" x14ac:dyDescent="0.2">
      <c r="B24" s="1219" t="s">
        <v>1499</v>
      </c>
      <c r="C24" s="1219"/>
      <c r="D24" s="1219"/>
      <c r="E24" s="1219"/>
      <c r="F24" s="1219"/>
      <c r="G24" s="1219"/>
      <c r="H24" s="1219"/>
      <c r="I24" s="1219"/>
      <c r="J24" s="1219"/>
      <c r="K24" s="1219"/>
      <c r="L24" s="1219"/>
      <c r="M24" s="1219"/>
      <c r="N24" s="1219"/>
    </row>
    <row r="25" spans="1:28" s="605" customFormat="1" ht="39" customHeight="1" x14ac:dyDescent="0.2">
      <c r="A25" s="1060"/>
      <c r="B25" s="1230" t="s">
        <v>2648</v>
      </c>
      <c r="C25" s="1230"/>
      <c r="D25" s="1230"/>
      <c r="E25" s="1230"/>
      <c r="F25" s="1230"/>
      <c r="G25" s="1230"/>
      <c r="H25" s="1230"/>
      <c r="I25" s="1230"/>
      <c r="J25" s="1230"/>
      <c r="K25" s="1230"/>
      <c r="L25" s="1230"/>
      <c r="M25" s="1230"/>
      <c r="N25" s="1230"/>
    </row>
    <row r="26" spans="1:28" s="605" customFormat="1" ht="12" customHeight="1" x14ac:dyDescent="0.25">
      <c r="P26" s="1228"/>
      <c r="Q26" s="1226"/>
      <c r="R26" s="1226"/>
      <c r="S26" s="1226"/>
      <c r="T26" s="1226"/>
      <c r="U26" s="1226"/>
      <c r="V26" s="1226"/>
      <c r="W26" s="1226"/>
      <c r="X26" s="1226"/>
      <c r="Y26" s="1226"/>
      <c r="Z26" s="1226"/>
      <c r="AA26" s="1226"/>
      <c r="AB26" s="1226"/>
    </row>
    <row r="27" spans="1:28" s="605" customFormat="1" ht="12" customHeight="1" x14ac:dyDescent="0.2">
      <c r="A27" s="1060"/>
    </row>
    <row r="28" spans="1:28" s="605" customFormat="1" x14ac:dyDescent="0.2">
      <c r="B28" s="1206" t="s">
        <v>1502</v>
      </c>
      <c r="C28" s="1202"/>
      <c r="D28" s="1202"/>
      <c r="E28" s="1202"/>
    </row>
    <row r="29" spans="1:28" s="605" customFormat="1" x14ac:dyDescent="0.2">
      <c r="B29" s="604" t="s">
        <v>3003</v>
      </c>
      <c r="H29" s="605" t="s">
        <v>2999</v>
      </c>
    </row>
    <row r="30" spans="1:28" s="605" customFormat="1" x14ac:dyDescent="0.2">
      <c r="B30" s="605" t="s">
        <v>3009</v>
      </c>
    </row>
    <row r="31" spans="1:28" s="605" customFormat="1" x14ac:dyDescent="0.2">
      <c r="B31" s="605" t="s">
        <v>3000</v>
      </c>
    </row>
    <row r="32" spans="1:28" s="605" customFormat="1" ht="12" customHeight="1" x14ac:dyDescent="0.2">
      <c r="B32" s="605" t="s">
        <v>3010</v>
      </c>
    </row>
    <row r="33" spans="1:14" s="605" customFormat="1" ht="12" customHeight="1" x14ac:dyDescent="0.2"/>
    <row r="34" spans="1:14" s="605" customFormat="1" ht="51" customHeight="1" x14ac:dyDescent="0.2">
      <c r="B34" s="1230" t="s">
        <v>3005</v>
      </c>
      <c r="C34" s="1230"/>
      <c r="D34" s="1230"/>
      <c r="E34" s="1230"/>
      <c r="F34" s="1230"/>
      <c r="G34" s="1230"/>
      <c r="H34" s="1230"/>
      <c r="I34" s="1230"/>
      <c r="J34" s="1230"/>
      <c r="K34" s="1230"/>
      <c r="L34" s="1230"/>
      <c r="M34" s="1230"/>
      <c r="N34" s="1230"/>
    </row>
    <row r="35" spans="1:14" s="605" customFormat="1" ht="12" customHeight="1" x14ac:dyDescent="0.2"/>
    <row r="36" spans="1:14" s="605" customFormat="1" ht="28.5" customHeight="1" x14ac:dyDescent="0.2">
      <c r="B36" s="1230" t="s">
        <v>2649</v>
      </c>
      <c r="C36" s="1230"/>
      <c r="D36" s="1230"/>
      <c r="E36" s="1230"/>
      <c r="F36" s="1230"/>
      <c r="G36" s="1230"/>
      <c r="H36" s="1230"/>
      <c r="I36" s="1230"/>
      <c r="J36" s="1230"/>
      <c r="K36" s="1230"/>
      <c r="L36" s="1230"/>
      <c r="M36" s="1230"/>
      <c r="N36" s="1230"/>
    </row>
    <row r="37" spans="1:14" s="605" customFormat="1" ht="12" customHeight="1" x14ac:dyDescent="0.2">
      <c r="A37" s="1033"/>
    </row>
    <row r="38" spans="1:14" s="605" customFormat="1" x14ac:dyDescent="0.2">
      <c r="B38" s="1227" t="s">
        <v>2650</v>
      </c>
      <c r="C38" s="1227"/>
      <c r="D38" s="1227"/>
      <c r="E38" s="1227"/>
      <c r="F38" s="1227"/>
      <c r="G38" s="1227"/>
      <c r="H38" s="1227"/>
      <c r="I38" s="1227"/>
      <c r="J38" s="1227"/>
      <c r="K38" s="1227"/>
      <c r="L38" s="1227"/>
      <c r="M38" s="1227"/>
      <c r="N38" s="1227"/>
    </row>
    <row r="39" spans="1:14" s="605" customFormat="1" ht="12" customHeight="1" x14ac:dyDescent="0.2">
      <c r="A39" s="1033"/>
    </row>
    <row r="40" spans="1:14" s="605" customFormat="1" ht="27.75" customHeight="1" x14ac:dyDescent="0.2">
      <c r="B40" s="1219" t="s">
        <v>2651</v>
      </c>
      <c r="C40" s="1219"/>
      <c r="D40" s="1219"/>
      <c r="E40" s="1219"/>
      <c r="F40" s="1219"/>
      <c r="G40" s="1219"/>
      <c r="H40" s="1219"/>
      <c r="I40" s="1219"/>
      <c r="J40" s="1219"/>
      <c r="K40" s="1219"/>
      <c r="L40" s="1219"/>
      <c r="M40" s="1219"/>
      <c r="N40" s="1219"/>
    </row>
    <row r="41" spans="1:14" s="605" customFormat="1" x14ac:dyDescent="0.2"/>
    <row r="42" spans="1:14" s="605" customFormat="1" ht="15.75" x14ac:dyDescent="0.25">
      <c r="A42" s="1221" t="s">
        <v>1634</v>
      </c>
      <c r="B42" s="1221"/>
      <c r="C42" s="1221"/>
      <c r="D42" s="1221"/>
      <c r="E42" s="1221"/>
      <c r="F42" s="1221"/>
      <c r="G42" s="1221"/>
      <c r="H42" s="1221"/>
      <c r="I42" s="1221"/>
      <c r="J42" s="1221"/>
      <c r="K42" s="1221"/>
      <c r="L42" s="1221"/>
      <c r="M42" s="1221"/>
      <c r="N42" s="1221"/>
    </row>
    <row r="43" spans="1:14" s="605" customFormat="1" x14ac:dyDescent="0.2">
      <c r="B43" s="605" t="s">
        <v>2638</v>
      </c>
    </row>
    <row r="44" spans="1:14" s="605" customFormat="1" x14ac:dyDescent="0.2">
      <c r="B44" s="605" t="s">
        <v>1521</v>
      </c>
    </row>
    <row r="45" spans="1:14" s="605" customFormat="1" x14ac:dyDescent="0.2">
      <c r="B45" s="605" t="s">
        <v>1520</v>
      </c>
    </row>
    <row r="46" spans="1:14" s="605" customFormat="1" x14ac:dyDescent="0.2">
      <c r="B46" s="605" t="s">
        <v>1522</v>
      </c>
    </row>
    <row r="47" spans="1:14" s="605" customFormat="1" x14ac:dyDescent="0.2">
      <c r="B47" s="605" t="s">
        <v>3006</v>
      </c>
    </row>
    <row r="48" spans="1:14" s="605" customFormat="1" x14ac:dyDescent="0.2">
      <c r="B48" s="605" t="s">
        <v>2995</v>
      </c>
    </row>
    <row r="49" spans="2:2" s="605" customFormat="1" x14ac:dyDescent="0.2">
      <c r="B49" s="605" t="s">
        <v>3004</v>
      </c>
    </row>
    <row r="50" spans="2:2" s="605" customFormat="1" x14ac:dyDescent="0.2">
      <c r="B50" s="605" t="s">
        <v>3001</v>
      </c>
    </row>
    <row r="51" spans="2:2" s="605" customFormat="1" ht="12" customHeight="1" x14ac:dyDescent="0.2">
      <c r="B51" s="605" t="s">
        <v>3007</v>
      </c>
    </row>
    <row r="52" spans="2:2" s="605" customFormat="1" x14ac:dyDescent="0.2"/>
  </sheetData>
  <mergeCells count="16">
    <mergeCell ref="A42:N42"/>
    <mergeCell ref="P26:AB26"/>
    <mergeCell ref="B21:N21"/>
    <mergeCell ref="B1:N1"/>
    <mergeCell ref="B11:N11"/>
    <mergeCell ref="B12:N12"/>
    <mergeCell ref="B13:N13"/>
    <mergeCell ref="B14:N14"/>
    <mergeCell ref="B17:N17"/>
    <mergeCell ref="B18:N18"/>
    <mergeCell ref="B40:N40"/>
    <mergeCell ref="B24:N24"/>
    <mergeCell ref="B25:N25"/>
    <mergeCell ref="B34:N34"/>
    <mergeCell ref="B36:N36"/>
    <mergeCell ref="B38:N3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C4" sqref="C4"/>
    </sheetView>
  </sheetViews>
  <sheetFormatPr defaultRowHeight="12.75" x14ac:dyDescent="0.2"/>
  <cols>
    <col min="1" max="2" width="3.7109375" customWidth="1"/>
    <col min="9" max="12" width="14.7109375" customWidth="1"/>
  </cols>
  <sheetData>
    <row r="1" spans="1:15" ht="18" x14ac:dyDescent="0.25">
      <c r="A1" s="1378">
        <f>'TABLE OF CONTENTS'!A1</f>
        <v>0</v>
      </c>
      <c r="B1" s="1236"/>
      <c r="C1" s="1236"/>
      <c r="D1" s="1236"/>
      <c r="E1" s="1236"/>
      <c r="F1" s="1236"/>
      <c r="G1" s="1236"/>
      <c r="H1" s="1236"/>
      <c r="I1" s="1236"/>
      <c r="J1" s="1236"/>
      <c r="K1" s="1236"/>
      <c r="L1" s="1236"/>
      <c r="M1" s="2"/>
      <c r="N1" s="2"/>
      <c r="O1" s="2"/>
    </row>
    <row r="2" spans="1:15" ht="18" x14ac:dyDescent="0.25">
      <c r="A2" s="1378" t="s">
        <v>1056</v>
      </c>
      <c r="B2" s="1236"/>
      <c r="C2" s="1236"/>
      <c r="D2" s="1236"/>
      <c r="E2" s="1236"/>
      <c r="F2" s="1236"/>
      <c r="G2" s="1236"/>
      <c r="H2" s="1236"/>
      <c r="I2" s="1236"/>
      <c r="J2" s="1236"/>
      <c r="K2" s="1236"/>
      <c r="L2" s="1236"/>
      <c r="M2" s="2"/>
      <c r="N2" s="2"/>
      <c r="O2" s="2"/>
    </row>
    <row r="3" spans="1:15" ht="18" x14ac:dyDescent="0.25">
      <c r="A3" s="1379" t="str">
        <f>'TABLE OF CONTENTS'!A4</f>
        <v>FISCAL YEAR ENDING JUNE 30, 2024</v>
      </c>
      <c r="B3" s="1236"/>
      <c r="C3" s="1236"/>
      <c r="D3" s="1236"/>
      <c r="E3" s="1236"/>
      <c r="F3" s="1236"/>
      <c r="G3" s="1236"/>
      <c r="H3" s="1236"/>
      <c r="I3" s="1236"/>
      <c r="J3" s="1236"/>
      <c r="K3" s="1236"/>
      <c r="L3" s="1236"/>
      <c r="M3" s="2"/>
      <c r="N3" s="2"/>
      <c r="O3" s="2"/>
    </row>
    <row r="4" spans="1:15" ht="18" x14ac:dyDescent="0.25">
      <c r="A4" s="218"/>
      <c r="B4" s="32"/>
      <c r="C4" s="32"/>
      <c r="D4" s="32"/>
      <c r="E4" s="32"/>
      <c r="F4" s="32"/>
      <c r="G4" s="32"/>
      <c r="H4" s="32"/>
      <c r="I4" s="32"/>
      <c r="J4" s="32"/>
      <c r="K4" s="32"/>
      <c r="L4" s="32"/>
      <c r="M4" s="2"/>
      <c r="N4" s="2"/>
      <c r="O4" s="2"/>
    </row>
    <row r="5" spans="1:15" x14ac:dyDescent="0.2">
      <c r="A5" s="13" t="s">
        <v>72</v>
      </c>
      <c r="C5" s="16" t="s">
        <v>73</v>
      </c>
    </row>
    <row r="7" spans="1:15" ht="12.75" customHeight="1" x14ac:dyDescent="0.2">
      <c r="B7" s="14" t="s">
        <v>1058</v>
      </c>
      <c r="C7" s="16" t="s">
        <v>74</v>
      </c>
    </row>
    <row r="8" spans="1:15" ht="24.75" customHeight="1" x14ac:dyDescent="0.2">
      <c r="C8" s="1373" t="s">
        <v>2304</v>
      </c>
      <c r="D8" s="1373"/>
      <c r="E8" s="1373"/>
      <c r="F8" s="1373"/>
      <c r="G8" s="1373"/>
      <c r="H8" s="1373"/>
      <c r="I8" s="1373"/>
      <c r="J8" s="1373"/>
      <c r="K8" s="1373"/>
      <c r="L8" s="1373"/>
    </row>
    <row r="9" spans="1:15" ht="12.75" customHeight="1" x14ac:dyDescent="0.2">
      <c r="C9" s="621" t="s">
        <v>1650</v>
      </c>
      <c r="D9" s="600"/>
      <c r="E9" s="600"/>
      <c r="F9" s="600"/>
      <c r="G9" s="600"/>
      <c r="H9" s="600"/>
      <c r="I9" s="1400">
        <v>0</v>
      </c>
      <c r="J9" s="1400"/>
    </row>
    <row r="10" spans="1:15" ht="12.75" customHeight="1" x14ac:dyDescent="0.2">
      <c r="C10" s="621" t="s">
        <v>1651</v>
      </c>
      <c r="D10" s="600"/>
      <c r="E10" s="600"/>
      <c r="F10" s="600"/>
      <c r="G10" s="600"/>
      <c r="H10" s="600"/>
      <c r="I10" s="1400">
        <v>0</v>
      </c>
      <c r="J10" s="1400"/>
    </row>
    <row r="11" spans="1:15" ht="12.75" customHeight="1" x14ac:dyDescent="0.2">
      <c r="C11" s="621" t="s">
        <v>1562</v>
      </c>
      <c r="D11" s="600"/>
      <c r="E11" s="600"/>
      <c r="F11" s="600"/>
      <c r="G11" s="600"/>
      <c r="H11" s="600"/>
      <c r="I11" s="1400">
        <v>0</v>
      </c>
      <c r="J11" s="1400"/>
    </row>
    <row r="12" spans="1:15" ht="12.75" customHeight="1" x14ac:dyDescent="0.2">
      <c r="C12" s="1390" t="s">
        <v>1652</v>
      </c>
      <c r="D12" s="1390"/>
      <c r="E12" s="1390"/>
      <c r="F12" s="1390"/>
      <c r="G12" s="1390"/>
      <c r="H12" s="1390"/>
      <c r="I12" s="1401">
        <f>SUM(I9:J11)</f>
        <v>0</v>
      </c>
      <c r="J12" s="1401"/>
    </row>
    <row r="13" spans="1:15" ht="12.75" customHeight="1" x14ac:dyDescent="0.2">
      <c r="C13" s="621" t="s">
        <v>1653</v>
      </c>
      <c r="D13" s="600"/>
      <c r="E13" s="600"/>
      <c r="F13" s="600"/>
      <c r="G13" s="600"/>
      <c r="H13" s="600"/>
      <c r="I13" s="1400">
        <v>0</v>
      </c>
      <c r="J13" s="1400"/>
    </row>
    <row r="14" spans="1:15" ht="12.75" customHeight="1" thickBot="1" x14ac:dyDescent="0.25">
      <c r="C14" s="622" t="s">
        <v>1654</v>
      </c>
      <c r="D14" s="600"/>
      <c r="E14" s="600"/>
      <c r="F14" s="600"/>
      <c r="G14" s="600"/>
      <c r="H14" s="600"/>
      <c r="I14" s="1399">
        <f>I12+I13</f>
        <v>0</v>
      </c>
      <c r="J14" s="1399"/>
    </row>
    <row r="15" spans="1:15" ht="12.75" customHeight="1" thickTop="1" x14ac:dyDescent="0.2">
      <c r="C15" s="600"/>
      <c r="D15" s="600"/>
      <c r="E15" s="600"/>
      <c r="F15" s="600"/>
      <c r="G15" s="600"/>
      <c r="H15" s="600"/>
      <c r="I15" s="623"/>
      <c r="J15" s="600"/>
    </row>
    <row r="16" spans="1:15" ht="12.75" customHeight="1" x14ac:dyDescent="0.2">
      <c r="C16" s="600" t="s">
        <v>2305</v>
      </c>
      <c r="D16" s="600"/>
      <c r="E16" s="600"/>
      <c r="F16" s="600"/>
      <c r="G16" s="600"/>
      <c r="H16" s="600"/>
      <c r="I16" s="600"/>
      <c r="J16" s="600"/>
    </row>
    <row r="17" spans="3:10" ht="10.5" customHeight="1" x14ac:dyDescent="0.2">
      <c r="C17" s="600"/>
      <c r="D17" s="600"/>
      <c r="E17" s="600"/>
      <c r="F17" s="600"/>
      <c r="G17" s="600"/>
      <c r="H17" s="600"/>
      <c r="I17" s="600"/>
      <c r="J17" s="600"/>
    </row>
    <row r="18" spans="3:10" ht="12.75" customHeight="1" x14ac:dyDescent="0.2">
      <c r="C18" s="626"/>
      <c r="D18" s="600"/>
      <c r="E18" s="600"/>
      <c r="F18" s="1383" t="s">
        <v>1655</v>
      </c>
      <c r="G18" s="1383"/>
    </row>
    <row r="19" spans="3:10" ht="12.75" customHeight="1" x14ac:dyDescent="0.2">
      <c r="C19" s="600" t="s">
        <v>1656</v>
      </c>
      <c r="D19" s="621"/>
      <c r="E19" s="621"/>
      <c r="F19" s="1393"/>
      <c r="G19" s="1393"/>
    </row>
    <row r="20" spans="3:10" ht="12.75" customHeight="1" x14ac:dyDescent="0.2">
      <c r="C20" s="617" t="s">
        <v>1657</v>
      </c>
      <c r="D20" s="605"/>
      <c r="E20" s="621"/>
      <c r="F20" s="624"/>
    </row>
    <row r="21" spans="3:10" ht="12.75" customHeight="1" x14ac:dyDescent="0.2">
      <c r="C21" s="1398" t="s">
        <v>1658</v>
      </c>
      <c r="D21" s="1398"/>
      <c r="E21" s="1398"/>
      <c r="F21" s="1397"/>
      <c r="G21" s="1397"/>
    </row>
    <row r="22" spans="3:10" ht="12.75" customHeight="1" x14ac:dyDescent="0.2">
      <c r="C22" s="1398" t="s">
        <v>1659</v>
      </c>
      <c r="D22" s="1398"/>
      <c r="E22" s="1398"/>
      <c r="F22" s="1397"/>
      <c r="G22" s="1397"/>
    </row>
    <row r="23" spans="3:10" ht="12.75" customHeight="1" x14ac:dyDescent="0.2">
      <c r="C23" s="1388" t="s">
        <v>1660</v>
      </c>
      <c r="D23" s="1388"/>
      <c r="E23" s="1388"/>
      <c r="F23" s="1397"/>
      <c r="G23" s="1397"/>
    </row>
    <row r="24" spans="3:10" ht="12.75" customHeight="1" x14ac:dyDescent="0.2">
      <c r="C24" s="1388" t="s">
        <v>1661</v>
      </c>
      <c r="D24" s="1388"/>
      <c r="E24" s="1388"/>
      <c r="F24" s="1397"/>
      <c r="G24" s="1397"/>
    </row>
    <row r="25" spans="3:10" ht="12.75" customHeight="1" x14ac:dyDescent="0.2">
      <c r="C25" s="1388" t="s">
        <v>1661</v>
      </c>
      <c r="D25" s="1388"/>
      <c r="E25" s="1388"/>
      <c r="F25" s="1394"/>
      <c r="G25" s="1394"/>
    </row>
    <row r="26" spans="3:10" ht="12.75" customHeight="1" thickBot="1" x14ac:dyDescent="0.25">
      <c r="C26" s="1390" t="s">
        <v>1662</v>
      </c>
      <c r="D26" s="1390"/>
      <c r="E26" s="1390"/>
      <c r="F26" s="1395">
        <f>SUM(F21+F22+F23+F24+F25)</f>
        <v>0</v>
      </c>
      <c r="G26" s="1395"/>
    </row>
    <row r="27" spans="3:10" ht="12.75" customHeight="1" thickTop="1" x14ac:dyDescent="0.2"/>
    <row r="28" spans="3:10" ht="12.75" customHeight="1" x14ac:dyDescent="0.2">
      <c r="C28" s="628" t="s">
        <v>882</v>
      </c>
      <c r="D28" s="627"/>
      <c r="E28" s="627"/>
      <c r="F28" s="600"/>
      <c r="G28" s="600"/>
      <c r="H28" s="1396" t="s">
        <v>1663</v>
      </c>
      <c r="I28" s="1396"/>
      <c r="J28" s="1396"/>
    </row>
    <row r="29" spans="3:10" ht="12.75" customHeight="1" x14ac:dyDescent="0.2">
      <c r="C29" s="1391" t="s">
        <v>1664</v>
      </c>
      <c r="D29" s="1391"/>
      <c r="E29" s="1391"/>
      <c r="F29" s="635" t="s">
        <v>270</v>
      </c>
      <c r="G29" s="600"/>
      <c r="H29" s="629" t="s">
        <v>1665</v>
      </c>
      <c r="I29" s="629" t="s">
        <v>1666</v>
      </c>
      <c r="J29" s="629" t="s">
        <v>1667</v>
      </c>
    </row>
    <row r="30" spans="3:10" ht="12.75" customHeight="1" x14ac:dyDescent="0.2">
      <c r="C30" s="1388" t="s">
        <v>1668</v>
      </c>
      <c r="D30" s="1388"/>
      <c r="E30" s="1388"/>
      <c r="F30" s="624"/>
      <c r="G30" s="600"/>
      <c r="H30" s="636"/>
      <c r="I30" s="636"/>
      <c r="J30" s="636"/>
    </row>
    <row r="31" spans="3:10" ht="12.75" customHeight="1" x14ac:dyDescent="0.2">
      <c r="C31" s="1388" t="s">
        <v>1669</v>
      </c>
      <c r="D31" s="1388"/>
      <c r="E31" s="1388"/>
      <c r="F31" s="625"/>
      <c r="G31" s="600"/>
      <c r="H31" s="625"/>
      <c r="I31" s="625"/>
      <c r="J31" s="625"/>
    </row>
    <row r="32" spans="3:10" ht="12.75" customHeight="1" x14ac:dyDescent="0.2">
      <c r="C32" s="1388" t="s">
        <v>1670</v>
      </c>
      <c r="D32" s="1388"/>
      <c r="E32" s="1388"/>
      <c r="F32" s="625"/>
      <c r="G32" s="600"/>
      <c r="H32" s="625"/>
      <c r="I32" s="625"/>
      <c r="J32" s="625"/>
    </row>
    <row r="33" spans="2:10" ht="12.75" customHeight="1" x14ac:dyDescent="0.2">
      <c r="C33" s="1388" t="s">
        <v>272</v>
      </c>
      <c r="D33" s="1388"/>
      <c r="E33" s="1388"/>
      <c r="F33" s="625"/>
      <c r="G33" s="600"/>
      <c r="H33" s="625"/>
      <c r="I33" s="625"/>
      <c r="J33" s="625"/>
    </row>
    <row r="34" spans="2:10" ht="12.75" customHeight="1" x14ac:dyDescent="0.2">
      <c r="C34" s="1388" t="s">
        <v>1671</v>
      </c>
      <c r="D34" s="1388"/>
      <c r="E34" s="1388"/>
      <c r="F34" s="625"/>
      <c r="G34" s="600"/>
      <c r="H34" s="625"/>
      <c r="I34" s="625"/>
      <c r="J34" s="625"/>
    </row>
    <row r="35" spans="2:10" ht="12.75" customHeight="1" x14ac:dyDescent="0.2">
      <c r="C35" s="1388" t="s">
        <v>1671</v>
      </c>
      <c r="D35" s="1388"/>
      <c r="E35" s="1388"/>
      <c r="F35" s="625"/>
      <c r="G35" s="600"/>
      <c r="H35" s="625"/>
      <c r="I35" s="625"/>
      <c r="J35" s="625"/>
    </row>
    <row r="36" spans="2:10" ht="12.75" customHeight="1" x14ac:dyDescent="0.2">
      <c r="C36" s="1388" t="s">
        <v>1671</v>
      </c>
      <c r="D36" s="1388"/>
      <c r="E36" s="1388"/>
      <c r="F36" s="631"/>
      <c r="G36" s="600"/>
      <c r="H36" s="631"/>
      <c r="I36" s="631"/>
      <c r="J36" s="631"/>
    </row>
    <row r="37" spans="2:10" ht="27.75" customHeight="1" x14ac:dyDescent="0.2">
      <c r="C37" s="1390" t="s">
        <v>1672</v>
      </c>
      <c r="D37" s="1390"/>
      <c r="E37" s="1390"/>
      <c r="F37" s="632">
        <f>SUM(F30:F36)</f>
        <v>0</v>
      </c>
      <c r="G37" s="600"/>
      <c r="H37" s="632">
        <f t="shared" ref="H37:J37" si="0">SUM(H30:H36)</f>
        <v>0</v>
      </c>
      <c r="I37" s="632">
        <f t="shared" si="0"/>
        <v>0</v>
      </c>
      <c r="J37" s="632">
        <f t="shared" si="0"/>
        <v>0</v>
      </c>
    </row>
    <row r="38" spans="2:10" ht="12.75" customHeight="1" x14ac:dyDescent="0.2">
      <c r="C38" s="633"/>
      <c r="D38" s="633"/>
      <c r="E38" s="633"/>
      <c r="F38" s="633"/>
      <c r="G38" s="633"/>
      <c r="H38" s="633"/>
      <c r="I38" s="633"/>
      <c r="J38" s="633"/>
    </row>
    <row r="39" spans="2:10" ht="12.75" customHeight="1" x14ac:dyDescent="0.2">
      <c r="C39" s="1392" t="s">
        <v>1673</v>
      </c>
      <c r="D39" s="1392"/>
      <c r="E39" s="1392"/>
      <c r="F39" s="635" t="s">
        <v>1674</v>
      </c>
      <c r="G39" s="630"/>
      <c r="H39" s="630"/>
      <c r="I39" s="630"/>
      <c r="J39" s="630"/>
    </row>
    <row r="40" spans="2:10" ht="15.75" customHeight="1" x14ac:dyDescent="0.2">
      <c r="C40" s="1387" t="s">
        <v>1675</v>
      </c>
      <c r="D40" s="1387"/>
      <c r="E40" s="1387"/>
      <c r="F40" s="639"/>
      <c r="G40" s="630"/>
      <c r="H40" s="630"/>
      <c r="I40" s="630"/>
      <c r="J40" s="630"/>
    </row>
    <row r="41" spans="2:10" ht="12.75" customHeight="1" x14ac:dyDescent="0.2">
      <c r="C41" s="1389"/>
      <c r="D41" s="1389"/>
      <c r="E41" s="1389"/>
      <c r="F41" s="638"/>
      <c r="G41" s="630"/>
      <c r="H41" s="630"/>
      <c r="I41" s="630"/>
      <c r="J41" s="630"/>
    </row>
    <row r="42" spans="2:10" ht="25.5" customHeight="1" thickBot="1" x14ac:dyDescent="0.25">
      <c r="C42" s="1219" t="s">
        <v>1676</v>
      </c>
      <c r="D42" s="1386"/>
      <c r="E42" s="1386"/>
      <c r="F42" s="637">
        <f>F26+F37</f>
        <v>0</v>
      </c>
      <c r="G42" s="634"/>
      <c r="H42" s="634"/>
      <c r="I42" s="634"/>
      <c r="J42" s="634"/>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236"/>
      <c r="G50" s="1236"/>
      <c r="H50" s="1236"/>
      <c r="K50" s="1236"/>
      <c r="L50" s="1236"/>
    </row>
    <row r="51" spans="1:13" ht="12.75" customHeight="1" x14ac:dyDescent="0.2">
      <c r="F51" s="1236"/>
      <c r="G51" s="1236"/>
      <c r="H51" s="1236"/>
      <c r="K51" s="1236"/>
      <c r="L51" s="1236"/>
    </row>
    <row r="52" spans="1:13" ht="12.75" customHeight="1" x14ac:dyDescent="0.2">
      <c r="F52" s="1236"/>
      <c r="G52" s="1236"/>
      <c r="H52" s="1236"/>
      <c r="K52" s="1236"/>
      <c r="L52" s="1236"/>
    </row>
    <row r="53" spans="1:13" ht="12.75" customHeight="1" x14ac:dyDescent="0.2">
      <c r="F53" s="1236"/>
      <c r="G53" s="1236"/>
      <c r="H53" s="1236"/>
      <c r="K53" s="1236"/>
      <c r="L53" s="1236"/>
    </row>
    <row r="54" spans="1:13" ht="12.75" customHeight="1" x14ac:dyDescent="0.2">
      <c r="F54" s="1236"/>
      <c r="G54" s="1236"/>
      <c r="H54" s="1236"/>
      <c r="K54" s="1236"/>
      <c r="L54" s="1236"/>
    </row>
    <row r="55" spans="1:13" ht="12.75" customHeight="1" x14ac:dyDescent="0.2">
      <c r="F55" s="1236"/>
      <c r="G55" s="1236"/>
      <c r="H55" s="1236"/>
      <c r="K55" s="1236"/>
      <c r="L55" s="1236"/>
    </row>
    <row r="56" spans="1:13" ht="12.75" customHeight="1" x14ac:dyDescent="0.2">
      <c r="F56" s="1236"/>
      <c r="G56" s="1236"/>
      <c r="H56" s="1236"/>
      <c r="K56" s="1236"/>
      <c r="L56" s="1236"/>
    </row>
    <row r="58" spans="1:13" ht="15.75" x14ac:dyDescent="0.25">
      <c r="A58" s="108" t="s">
        <v>1149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A1:L1"/>
    <mergeCell ref="A2:L2"/>
    <mergeCell ref="A3:L3"/>
    <mergeCell ref="C8:L8"/>
    <mergeCell ref="I14:J14"/>
    <mergeCell ref="I9:J9"/>
    <mergeCell ref="I10:J10"/>
    <mergeCell ref="I11:J11"/>
    <mergeCell ref="I12:J12"/>
    <mergeCell ref="I13:J13"/>
    <mergeCell ref="C12:H1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C24:E24"/>
    <mergeCell ref="C25:E25"/>
    <mergeCell ref="C26:E26"/>
    <mergeCell ref="C23:E23"/>
    <mergeCell ref="C21:E21"/>
    <mergeCell ref="C22:E22"/>
    <mergeCell ref="F18:G18"/>
    <mergeCell ref="F19:G19"/>
    <mergeCell ref="F25:G25"/>
    <mergeCell ref="F26:G26"/>
    <mergeCell ref="H28:J28"/>
    <mergeCell ref="F21:G21"/>
    <mergeCell ref="F22:G22"/>
    <mergeCell ref="F23:G23"/>
    <mergeCell ref="F24:G24"/>
    <mergeCell ref="C29:E29"/>
    <mergeCell ref="C39:E39"/>
    <mergeCell ref="C30:E30"/>
    <mergeCell ref="C31:E31"/>
    <mergeCell ref="C33:E33"/>
    <mergeCell ref="C32:E32"/>
    <mergeCell ref="C42:E42"/>
    <mergeCell ref="C40:E40"/>
    <mergeCell ref="C34:E34"/>
    <mergeCell ref="C35:E35"/>
    <mergeCell ref="C36:E36"/>
    <mergeCell ref="C41:E41"/>
    <mergeCell ref="C37:E37"/>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I6" sqref="I6"/>
    </sheetView>
  </sheetViews>
  <sheetFormatPr defaultRowHeight="12.75" x14ac:dyDescent="0.2"/>
  <cols>
    <col min="1" max="2" width="3.140625" style="600" customWidth="1"/>
    <col min="3" max="7" width="9.140625" style="600"/>
    <col min="8" max="8" width="12.42578125" style="600" customWidth="1"/>
    <col min="9" max="12" width="14.7109375" style="600" customWidth="1"/>
    <col min="13"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
        <v>1056</v>
      </c>
      <c r="B2" s="1370"/>
      <c r="C2" s="1370"/>
      <c r="D2" s="1370"/>
      <c r="E2" s="1370"/>
      <c r="F2" s="1370"/>
      <c r="G2" s="1370"/>
      <c r="H2" s="1370"/>
      <c r="I2" s="1370"/>
      <c r="J2" s="1370"/>
      <c r="K2" s="1370"/>
      <c r="L2" s="1370"/>
      <c r="M2" s="1370"/>
      <c r="N2" s="1370"/>
      <c r="O2" s="1370"/>
    </row>
    <row r="3" spans="1:15" ht="18" x14ac:dyDescent="0.25">
      <c r="A3" s="1371" t="str">
        <f>'TABLE OF CONTENTS'!A4</f>
        <v>FISCAL YEAR ENDING JUNE 30, 2024</v>
      </c>
      <c r="B3" s="1371"/>
      <c r="C3" s="1371"/>
      <c r="D3" s="1371"/>
      <c r="E3" s="1371"/>
      <c r="F3" s="1371"/>
      <c r="G3" s="1371"/>
      <c r="H3" s="1371"/>
      <c r="I3" s="1371"/>
      <c r="J3" s="1371"/>
      <c r="K3" s="1371"/>
      <c r="L3" s="1371"/>
      <c r="M3" s="1371"/>
      <c r="N3" s="1371"/>
      <c r="O3" s="1371"/>
    </row>
    <row r="4" spans="1:15" ht="12" customHeight="1" x14ac:dyDescent="0.25">
      <c r="A4" s="882"/>
      <c r="B4" s="766"/>
      <c r="C4" s="766"/>
      <c r="D4" s="766"/>
      <c r="E4" s="766"/>
      <c r="F4" s="766"/>
      <c r="G4" s="766"/>
      <c r="H4" s="766"/>
      <c r="I4" s="766"/>
      <c r="J4" s="766"/>
      <c r="K4" s="766"/>
      <c r="L4" s="766"/>
      <c r="M4" s="770"/>
      <c r="N4" s="770"/>
      <c r="O4" s="770"/>
    </row>
    <row r="5" spans="1:15" x14ac:dyDescent="0.2">
      <c r="A5" s="771" t="s">
        <v>72</v>
      </c>
      <c r="C5" s="601" t="s">
        <v>631</v>
      </c>
    </row>
    <row r="6" spans="1:15" ht="12" customHeight="1" x14ac:dyDescent="0.2"/>
    <row r="7" spans="1:15" ht="12.75" customHeight="1" x14ac:dyDescent="0.2">
      <c r="B7" s="769" t="s">
        <v>2458</v>
      </c>
      <c r="C7" s="601" t="s">
        <v>2459</v>
      </c>
    </row>
    <row r="8" spans="1:15" ht="12" customHeight="1" x14ac:dyDescent="0.2">
      <c r="C8" s="1373"/>
      <c r="D8" s="1373"/>
      <c r="E8" s="1373"/>
      <c r="F8" s="1373"/>
      <c r="G8" s="1373"/>
      <c r="H8" s="1373"/>
      <c r="I8" s="1373"/>
      <c r="J8" s="1373"/>
      <c r="K8" s="1373"/>
      <c r="L8" s="1373"/>
    </row>
    <row r="9" spans="1:15" ht="39" customHeight="1" x14ac:dyDescent="0.2">
      <c r="C9" s="1373" t="s">
        <v>1919</v>
      </c>
      <c r="D9" s="1373"/>
      <c r="E9" s="1373"/>
      <c r="F9" s="1373"/>
      <c r="G9" s="1373"/>
      <c r="H9" s="1373"/>
      <c r="I9" s="1373"/>
      <c r="J9" s="1373"/>
      <c r="K9" s="1373"/>
      <c r="L9" s="1373"/>
      <c r="M9" s="1373"/>
      <c r="N9" s="1373"/>
      <c r="O9" s="1373"/>
    </row>
    <row r="10" spans="1:15" ht="12" customHeight="1" x14ac:dyDescent="0.2">
      <c r="C10" s="871"/>
      <c r="D10" s="871"/>
      <c r="E10" s="871"/>
      <c r="F10" s="871"/>
      <c r="G10" s="871"/>
      <c r="H10" s="871"/>
      <c r="I10" s="871"/>
      <c r="J10" s="871"/>
      <c r="K10" s="871"/>
      <c r="L10" s="871"/>
    </row>
    <row r="11" spans="1:15" ht="26.25" customHeight="1" x14ac:dyDescent="0.2">
      <c r="C11" s="1373" t="s">
        <v>1920</v>
      </c>
      <c r="D11" s="1373"/>
      <c r="E11" s="1373"/>
      <c r="F11" s="1373"/>
      <c r="G11" s="1373"/>
      <c r="H11" s="1373"/>
      <c r="I11" s="1373"/>
      <c r="J11" s="1373"/>
      <c r="K11" s="1373"/>
      <c r="L11" s="1373"/>
      <c r="M11" s="1373"/>
      <c r="N11" s="1373"/>
      <c r="O11" s="1373"/>
    </row>
    <row r="12" spans="1:15" ht="12" customHeight="1" x14ac:dyDescent="0.2">
      <c r="C12" s="1373"/>
      <c r="D12" s="1373"/>
      <c r="E12" s="1373"/>
      <c r="F12" s="1373"/>
      <c r="G12" s="1373"/>
      <c r="H12" s="1373"/>
      <c r="I12" s="1373"/>
      <c r="J12" s="1373"/>
      <c r="K12" s="1373"/>
      <c r="L12" s="1373"/>
      <c r="M12" s="1373"/>
    </row>
    <row r="13" spans="1:15" ht="28.5" customHeight="1" x14ac:dyDescent="0.2">
      <c r="C13" s="1373" t="s">
        <v>1921</v>
      </c>
      <c r="D13" s="1373"/>
      <c r="E13" s="1373"/>
      <c r="F13" s="1373"/>
      <c r="G13" s="1373"/>
      <c r="H13" s="1373"/>
      <c r="I13" s="1373"/>
      <c r="J13" s="1373"/>
      <c r="K13" s="1373"/>
      <c r="L13" s="1373"/>
      <c r="M13" s="1373"/>
      <c r="N13" s="1373"/>
      <c r="O13" s="1373"/>
    </row>
    <row r="14" spans="1:15" ht="12" customHeight="1" x14ac:dyDescent="0.2">
      <c r="C14" s="1373" t="s">
        <v>1686</v>
      </c>
      <c r="D14" s="1373"/>
      <c r="E14" s="1373"/>
      <c r="F14" s="1373"/>
      <c r="G14" s="1373"/>
      <c r="H14" s="1373"/>
      <c r="I14" s="1373"/>
      <c r="J14" s="1373"/>
      <c r="K14" s="1373"/>
      <c r="L14" s="1373"/>
      <c r="M14" s="1373"/>
    </row>
    <row r="15" spans="1:15" ht="27" customHeight="1" x14ac:dyDescent="0.2">
      <c r="C15" s="1373" t="s">
        <v>1922</v>
      </c>
      <c r="D15" s="1373"/>
      <c r="E15" s="1373"/>
      <c r="F15" s="1373"/>
      <c r="G15" s="1373"/>
      <c r="H15" s="1373"/>
      <c r="I15" s="1373"/>
      <c r="J15" s="1373"/>
      <c r="K15" s="1373"/>
      <c r="L15" s="1373"/>
      <c r="M15" s="1373"/>
      <c r="N15" s="1373"/>
      <c r="O15" s="1373"/>
    </row>
    <row r="16" spans="1:15" ht="12" customHeight="1" x14ac:dyDescent="0.2">
      <c r="C16" s="1373"/>
      <c r="D16" s="1373"/>
      <c r="E16" s="1373"/>
      <c r="F16" s="1373"/>
      <c r="G16" s="1373"/>
      <c r="H16" s="1373"/>
      <c r="I16" s="1373"/>
      <c r="J16" s="1373"/>
      <c r="K16" s="1373"/>
      <c r="L16" s="1373"/>
      <c r="M16" s="1373"/>
    </row>
    <row r="17" spans="3:15" ht="102.75" customHeight="1" x14ac:dyDescent="0.2">
      <c r="C17" s="1373" t="s">
        <v>2460</v>
      </c>
      <c r="D17" s="1373"/>
      <c r="E17" s="1373"/>
      <c r="F17" s="1373"/>
      <c r="G17" s="1373"/>
      <c r="H17" s="1373"/>
      <c r="I17" s="1373"/>
      <c r="J17" s="1373"/>
      <c r="K17" s="1373"/>
      <c r="L17" s="1373"/>
      <c r="M17" s="1373"/>
      <c r="N17" s="1373"/>
      <c r="O17" s="1373"/>
    </row>
    <row r="18" spans="3:15" ht="15" customHeight="1" x14ac:dyDescent="0.2">
      <c r="C18" s="1403" t="s">
        <v>1923</v>
      </c>
      <c r="D18" s="1403"/>
      <c r="E18" s="1403"/>
      <c r="F18" s="1403"/>
      <c r="G18" s="1403"/>
      <c r="H18" s="1403"/>
      <c r="I18" s="1403"/>
      <c r="J18" s="1403"/>
      <c r="K18" s="1403"/>
      <c r="L18" s="1403"/>
      <c r="M18" s="1403"/>
      <c r="N18" s="1403"/>
      <c r="O18" s="1403"/>
    </row>
    <row r="19" spans="3:15" ht="27" customHeight="1" x14ac:dyDescent="0.2">
      <c r="C19" s="1404" t="s">
        <v>1924</v>
      </c>
      <c r="D19" s="1404"/>
      <c r="E19" s="1404"/>
      <c r="F19" s="1404"/>
      <c r="G19" s="1404"/>
      <c r="H19" s="1404"/>
      <c r="I19" s="1404"/>
      <c r="J19" s="1404"/>
      <c r="K19" s="1404"/>
      <c r="L19" s="1404"/>
      <c r="M19" s="1404"/>
      <c r="N19" s="1404"/>
      <c r="O19" s="1404"/>
    </row>
    <row r="20" spans="3:15" ht="12" customHeight="1" x14ac:dyDescent="0.2">
      <c r="C20" s="622"/>
      <c r="I20" s="1400"/>
      <c r="J20" s="1400"/>
    </row>
    <row r="21" spans="3:15" ht="39.75" customHeight="1" x14ac:dyDescent="0.2">
      <c r="C21" s="1373" t="s">
        <v>1866</v>
      </c>
      <c r="D21" s="1373"/>
      <c r="E21" s="1373"/>
      <c r="F21" s="1373"/>
      <c r="G21" s="1373"/>
      <c r="H21" s="1373"/>
      <c r="I21" s="1373"/>
      <c r="J21" s="1373"/>
      <c r="K21" s="1373"/>
      <c r="L21" s="1373"/>
      <c r="M21" s="1373"/>
      <c r="N21" s="1373"/>
      <c r="O21" s="1373"/>
    </row>
    <row r="22" spans="3:15" ht="13.5" customHeight="1" x14ac:dyDescent="0.2">
      <c r="C22" s="1373" t="s">
        <v>1865</v>
      </c>
      <c r="D22" s="1373"/>
      <c r="E22" s="1373"/>
      <c r="F22" s="1373"/>
      <c r="G22" s="1373"/>
      <c r="H22" s="1373"/>
      <c r="I22" s="1373"/>
      <c r="J22" s="1373"/>
      <c r="K22" s="1373"/>
      <c r="L22" s="1373"/>
    </row>
    <row r="23" spans="3:15" ht="13.5" customHeight="1" x14ac:dyDescent="0.2">
      <c r="C23" s="1373" t="s">
        <v>1195</v>
      </c>
      <c r="D23" s="1373"/>
      <c r="E23" s="1373"/>
      <c r="F23" s="1373"/>
      <c r="G23" s="1373"/>
      <c r="H23" s="1373"/>
      <c r="I23" s="1373"/>
      <c r="J23" s="1373"/>
      <c r="K23" s="1373"/>
      <c r="L23" s="1373"/>
    </row>
    <row r="24" spans="3:15" ht="15" customHeight="1" x14ac:dyDescent="0.2">
      <c r="C24" s="1373" t="s">
        <v>1926</v>
      </c>
      <c r="D24" s="1373"/>
      <c r="E24" s="1373"/>
      <c r="F24" s="1373"/>
      <c r="G24" s="1373"/>
      <c r="H24" s="1373"/>
      <c r="I24" s="1373"/>
      <c r="J24" s="1373"/>
      <c r="K24" s="1373"/>
      <c r="L24" s="1373"/>
    </row>
    <row r="25" spans="3:15" ht="12.75" customHeight="1" x14ac:dyDescent="0.2">
      <c r="C25" s="1373"/>
      <c r="D25" s="1373"/>
      <c r="E25" s="1373"/>
      <c r="F25" s="1373"/>
      <c r="G25" s="1373"/>
      <c r="H25" s="1373"/>
      <c r="I25" s="1373"/>
      <c r="J25" s="1373"/>
      <c r="K25" s="1373"/>
      <c r="L25" s="1373"/>
      <c r="M25" s="1373"/>
    </row>
    <row r="26" spans="3:15" ht="12" customHeight="1" x14ac:dyDescent="0.2">
      <c r="C26" s="1373" t="s">
        <v>1864</v>
      </c>
      <c r="D26" s="1373"/>
      <c r="E26" s="1373"/>
      <c r="F26" s="1373"/>
      <c r="G26" s="1373"/>
      <c r="H26" s="1373"/>
      <c r="I26" s="1373"/>
      <c r="J26" s="1373"/>
      <c r="K26" s="1373"/>
      <c r="L26" s="1373"/>
    </row>
    <row r="27" spans="3:15" ht="24.75" customHeight="1" x14ac:dyDescent="0.2">
      <c r="C27" s="871"/>
      <c r="D27" s="1402"/>
      <c r="E27" s="1402"/>
      <c r="F27" s="1373" t="s">
        <v>1863</v>
      </c>
      <c r="G27" s="1373"/>
      <c r="H27" s="1373"/>
      <c r="I27" s="1373"/>
      <c r="J27" s="1373"/>
      <c r="K27" s="1373"/>
      <c r="L27" s="1373"/>
      <c r="M27" s="1373"/>
      <c r="N27" s="1373"/>
      <c r="O27" s="1373"/>
    </row>
    <row r="28" spans="3:15" ht="12" customHeight="1" x14ac:dyDescent="0.2">
      <c r="C28" s="871"/>
      <c r="D28" s="1402"/>
      <c r="E28" s="1402"/>
      <c r="F28" s="1373" t="s">
        <v>1862</v>
      </c>
      <c r="G28" s="1373"/>
      <c r="H28" s="1373"/>
      <c r="I28" s="1373"/>
      <c r="J28" s="1373"/>
      <c r="K28" s="1373"/>
      <c r="L28" s="1373"/>
    </row>
    <row r="29" spans="3:15" ht="12" customHeight="1" x14ac:dyDescent="0.2">
      <c r="C29" s="871"/>
      <c r="D29" s="1402"/>
      <c r="E29" s="1402"/>
      <c r="F29" s="1373" t="s">
        <v>1877</v>
      </c>
      <c r="G29" s="1373"/>
      <c r="H29" s="1373"/>
      <c r="I29" s="1373"/>
      <c r="J29" s="1373"/>
      <c r="K29" s="1373"/>
      <c r="L29" s="1373"/>
    </row>
    <row r="30" spans="3:15" ht="12" customHeight="1" x14ac:dyDescent="0.2">
      <c r="C30" s="871"/>
      <c r="D30" s="871"/>
      <c r="E30" s="871"/>
      <c r="F30" s="871"/>
      <c r="G30" s="871"/>
      <c r="H30" s="871"/>
      <c r="I30" s="871"/>
      <c r="J30" s="871"/>
      <c r="K30" s="871"/>
      <c r="L30" s="871"/>
    </row>
    <row r="31" spans="3:15" ht="27" customHeight="1" x14ac:dyDescent="0.2">
      <c r="C31" s="1373" t="s">
        <v>1878</v>
      </c>
      <c r="D31" s="1373"/>
      <c r="E31" s="1373"/>
      <c r="F31" s="1373"/>
      <c r="G31" s="1373"/>
      <c r="H31" s="1373"/>
      <c r="I31" s="1373"/>
      <c r="J31" s="1373"/>
      <c r="K31" s="1373"/>
      <c r="L31" s="1373"/>
      <c r="M31" s="1373"/>
      <c r="N31" s="1373"/>
      <c r="O31" s="1373"/>
    </row>
    <row r="32" spans="3:15" ht="12.75" customHeight="1" x14ac:dyDescent="0.2">
      <c r="C32" s="1373" t="s">
        <v>1927</v>
      </c>
      <c r="D32" s="1373"/>
      <c r="E32" s="1373"/>
      <c r="F32" s="1373"/>
      <c r="G32" s="1373"/>
      <c r="H32" s="1373"/>
      <c r="I32" s="1373"/>
      <c r="J32" s="1373"/>
      <c r="K32" s="1373"/>
      <c r="L32" s="1373"/>
    </row>
    <row r="33" spans="3:15" ht="12.75" customHeight="1" x14ac:dyDescent="0.2">
      <c r="C33" s="1373" t="s">
        <v>1867</v>
      </c>
      <c r="D33" s="1373"/>
      <c r="E33" s="1373"/>
      <c r="F33" s="1373"/>
      <c r="G33" s="1373"/>
      <c r="H33" s="1373"/>
      <c r="I33" s="1373"/>
      <c r="J33" s="1373"/>
      <c r="K33" s="1373"/>
      <c r="L33" s="1373"/>
    </row>
    <row r="34" spans="3:15" ht="12.75" customHeight="1" x14ac:dyDescent="0.2">
      <c r="C34" s="871"/>
      <c r="D34" s="871"/>
      <c r="E34" s="871"/>
      <c r="F34" s="871"/>
      <c r="G34" s="871"/>
      <c r="H34" s="871"/>
      <c r="I34" s="871"/>
      <c r="J34" s="871"/>
      <c r="K34" s="871"/>
      <c r="L34" s="871"/>
    </row>
    <row r="35" spans="3:15" ht="39.75" customHeight="1" x14ac:dyDescent="0.2">
      <c r="C35" s="1373" t="s">
        <v>1874</v>
      </c>
      <c r="D35" s="1373"/>
      <c r="E35" s="1373"/>
      <c r="F35" s="1373"/>
      <c r="G35" s="1373"/>
      <c r="H35" s="1373"/>
      <c r="I35" s="1373"/>
      <c r="J35" s="1373"/>
      <c r="K35" s="1373"/>
      <c r="L35" s="1373"/>
      <c r="M35" s="1373"/>
      <c r="N35" s="1373"/>
      <c r="O35" s="1373"/>
    </row>
    <row r="36" spans="3:15" ht="12.75" customHeight="1" x14ac:dyDescent="0.2">
      <c r="C36" s="1373" t="s">
        <v>1873</v>
      </c>
      <c r="D36" s="1373"/>
      <c r="E36" s="1373"/>
      <c r="F36" s="1373"/>
      <c r="G36" s="1373"/>
      <c r="H36" s="1373"/>
      <c r="I36" s="1373"/>
      <c r="J36" s="1373"/>
      <c r="K36" s="1373"/>
      <c r="L36" s="1373"/>
    </row>
    <row r="37" spans="3:15" ht="12.75" customHeight="1" x14ac:dyDescent="0.2">
      <c r="C37" s="871" t="s">
        <v>1195</v>
      </c>
      <c r="D37" s="871"/>
      <c r="E37" s="871"/>
      <c r="F37" s="871"/>
      <c r="G37" s="871"/>
      <c r="H37" s="871"/>
      <c r="I37" s="871"/>
      <c r="J37" s="871"/>
      <c r="K37" s="871"/>
      <c r="L37" s="871"/>
    </row>
    <row r="38" spans="3:15" ht="12.75" customHeight="1" x14ac:dyDescent="0.2">
      <c r="C38" s="1373" t="s">
        <v>1925</v>
      </c>
      <c r="D38" s="1373"/>
      <c r="E38" s="1373"/>
      <c r="F38" s="1373"/>
      <c r="G38" s="1373"/>
      <c r="H38" s="1373"/>
      <c r="I38" s="1373"/>
      <c r="J38" s="1373"/>
      <c r="K38" s="1373"/>
      <c r="L38" s="1373"/>
    </row>
    <row r="39" spans="3:15" ht="12" customHeight="1" x14ac:dyDescent="0.2">
      <c r="C39" s="1405"/>
      <c r="D39" s="1405"/>
      <c r="E39" s="1405"/>
      <c r="F39" s="1405"/>
      <c r="G39" s="1405"/>
      <c r="H39" s="1405"/>
      <c r="I39" s="1405"/>
      <c r="J39" s="1405"/>
      <c r="K39" s="1405"/>
      <c r="L39" s="1405"/>
      <c r="M39" s="1405"/>
    </row>
    <row r="40" spans="3:15" ht="12" customHeight="1" x14ac:dyDescent="0.2">
      <c r="C40" s="1373"/>
      <c r="D40" s="1373"/>
      <c r="E40" s="1373"/>
      <c r="F40" s="1373"/>
      <c r="G40" s="1373"/>
      <c r="H40" s="1373"/>
      <c r="I40" s="1373"/>
      <c r="J40" s="1373"/>
      <c r="K40" s="1373"/>
      <c r="L40" s="1373"/>
      <c r="M40" s="1373"/>
    </row>
    <row r="41" spans="3:15" ht="29.25" customHeight="1" x14ac:dyDescent="0.2">
      <c r="C41" s="1219" t="s">
        <v>1872</v>
      </c>
      <c r="D41" s="1219"/>
      <c r="E41" s="1219"/>
      <c r="F41" s="1219"/>
      <c r="G41" s="1219"/>
      <c r="H41" s="1219"/>
      <c r="I41" s="1219"/>
      <c r="J41" s="1219"/>
      <c r="K41" s="1219"/>
      <c r="L41" s="1219"/>
      <c r="M41" s="1219"/>
      <c r="N41" s="1219"/>
      <c r="O41" s="1219"/>
    </row>
    <row r="42" spans="3:15" ht="12" customHeight="1" x14ac:dyDescent="0.2">
      <c r="C42" s="871"/>
      <c r="D42" s="871"/>
      <c r="E42" s="871"/>
      <c r="F42" s="871"/>
      <c r="G42" s="871"/>
      <c r="H42" s="871"/>
      <c r="I42" s="871"/>
      <c r="J42" s="871"/>
      <c r="K42" s="871"/>
      <c r="L42" s="871"/>
    </row>
    <row r="43" spans="3:15" ht="12" customHeight="1" x14ac:dyDescent="0.2">
      <c r="C43" s="1403" t="s">
        <v>1871</v>
      </c>
      <c r="D43" s="1403"/>
      <c r="E43" s="1403"/>
      <c r="F43" s="1403"/>
      <c r="G43" s="1403"/>
      <c r="H43" s="1403"/>
      <c r="I43" s="1403"/>
      <c r="J43" s="1403"/>
      <c r="K43" s="1403"/>
      <c r="L43" s="1403"/>
      <c r="M43" s="1403"/>
      <c r="N43" s="1403"/>
      <c r="O43" s="1403"/>
    </row>
    <row r="44" spans="3:15" ht="12" customHeight="1" x14ac:dyDescent="0.2">
      <c r="C44" s="871"/>
      <c r="D44" s="871"/>
      <c r="E44" s="871"/>
      <c r="F44" s="871"/>
      <c r="G44" s="871"/>
      <c r="H44" s="871"/>
      <c r="I44" s="871"/>
      <c r="J44" s="871"/>
      <c r="K44" s="871"/>
      <c r="L44" s="871"/>
    </row>
    <row r="45" spans="3:15" ht="18.75" customHeight="1" x14ac:dyDescent="0.2">
      <c r="C45" s="1373" t="s">
        <v>1870</v>
      </c>
      <c r="D45" s="1373"/>
      <c r="E45" s="1373"/>
      <c r="F45" s="1373"/>
      <c r="G45" s="1373"/>
      <c r="H45" s="1373"/>
      <c r="I45" s="1373"/>
      <c r="J45" s="1373"/>
      <c r="K45" s="1373"/>
      <c r="L45" s="1373"/>
      <c r="M45" s="1373"/>
      <c r="N45" s="1373"/>
      <c r="O45" s="1373"/>
    </row>
    <row r="46" spans="3:15" ht="12" customHeight="1" x14ac:dyDescent="0.2">
      <c r="C46" s="1406" t="s">
        <v>567</v>
      </c>
      <c r="D46" s="1406"/>
      <c r="E46" s="871"/>
      <c r="F46" s="1406" t="s">
        <v>270</v>
      </c>
      <c r="G46" s="1406"/>
      <c r="H46" s="871"/>
      <c r="I46" s="873" t="s">
        <v>1868</v>
      </c>
      <c r="J46" s="871"/>
      <c r="K46" s="1406" t="s">
        <v>1869</v>
      </c>
      <c r="L46" s="1406"/>
    </row>
    <row r="47" spans="3:15" ht="12" customHeight="1" x14ac:dyDescent="0.2">
      <c r="C47" s="1405"/>
      <c r="D47" s="1405"/>
      <c r="E47" s="871"/>
      <c r="F47" s="1405"/>
      <c r="G47" s="1405"/>
      <c r="H47" s="871"/>
      <c r="I47" s="874"/>
      <c r="J47" s="871"/>
      <c r="K47" s="1405"/>
      <c r="L47" s="1405"/>
    </row>
    <row r="48" spans="3:15" ht="12" customHeight="1" x14ac:dyDescent="0.2">
      <c r="C48" s="1405"/>
      <c r="D48" s="1405"/>
      <c r="E48" s="871"/>
      <c r="F48" s="1405"/>
      <c r="G48" s="1405"/>
      <c r="H48" s="871"/>
      <c r="I48" s="874"/>
      <c r="J48" s="871"/>
      <c r="K48" s="1405"/>
      <c r="L48" s="1405"/>
    </row>
    <row r="49" spans="1:15" ht="12" customHeight="1" x14ac:dyDescent="0.2">
      <c r="C49" s="1405"/>
      <c r="D49" s="1405"/>
      <c r="E49" s="871"/>
      <c r="F49" s="1405"/>
      <c r="G49" s="1405"/>
      <c r="H49" s="871"/>
      <c r="I49" s="874"/>
      <c r="J49" s="871"/>
      <c r="K49" s="1405"/>
      <c r="L49" s="1405"/>
    </row>
    <row r="50" spans="1:15" ht="12" customHeight="1" x14ac:dyDescent="0.2">
      <c r="C50" s="1407"/>
      <c r="D50" s="1407"/>
      <c r="E50" s="871"/>
      <c r="F50" s="1408"/>
      <c r="G50" s="1408"/>
      <c r="H50" s="871"/>
      <c r="I50" s="875"/>
      <c r="J50" s="871"/>
      <c r="K50" s="1409"/>
      <c r="L50" s="1409"/>
    </row>
    <row r="51" spans="1:15" ht="12" customHeight="1" x14ac:dyDescent="0.2">
      <c r="C51" s="871"/>
      <c r="D51" s="871"/>
      <c r="E51" s="871"/>
      <c r="F51" s="871"/>
      <c r="G51" s="871"/>
      <c r="H51" s="871"/>
      <c r="I51" s="871"/>
      <c r="J51" s="871"/>
      <c r="K51" s="871"/>
      <c r="L51" s="871"/>
    </row>
    <row r="52" spans="1:15" ht="15.75" x14ac:dyDescent="0.25">
      <c r="A52" s="1369" t="s">
        <v>869</v>
      </c>
      <c r="B52" s="1369"/>
      <c r="C52" s="1369"/>
      <c r="D52" s="1369"/>
      <c r="E52" s="1369"/>
      <c r="F52" s="1369"/>
      <c r="G52" s="1369"/>
      <c r="H52" s="1369"/>
      <c r="I52" s="1369"/>
      <c r="J52" s="1369"/>
      <c r="K52" s="1369"/>
      <c r="L52" s="1369"/>
      <c r="M52" s="1369"/>
      <c r="N52" s="1369"/>
      <c r="O52" s="1369"/>
    </row>
  </sheetData>
  <mergeCells count="54">
    <mergeCell ref="C50:D50"/>
    <mergeCell ref="F50:G50"/>
    <mergeCell ref="K50:L50"/>
    <mergeCell ref="A52:O52"/>
    <mergeCell ref="C48:D48"/>
    <mergeCell ref="F48:G48"/>
    <mergeCell ref="K48:L48"/>
    <mergeCell ref="C49:D49"/>
    <mergeCell ref="F49:G49"/>
    <mergeCell ref="K49:L49"/>
    <mergeCell ref="C45:O45"/>
    <mergeCell ref="C46:D46"/>
    <mergeCell ref="F46:G46"/>
    <mergeCell ref="K46:L46"/>
    <mergeCell ref="C47:D47"/>
    <mergeCell ref="F47:G47"/>
    <mergeCell ref="K47:L47"/>
    <mergeCell ref="C43:O43"/>
    <mergeCell ref="D29:E29"/>
    <mergeCell ref="F29:L29"/>
    <mergeCell ref="C31:O31"/>
    <mergeCell ref="C32:L32"/>
    <mergeCell ref="C33:L33"/>
    <mergeCell ref="C35:O35"/>
    <mergeCell ref="C36:L36"/>
    <mergeCell ref="C38:L38"/>
    <mergeCell ref="C39:M39"/>
    <mergeCell ref="C40:M40"/>
    <mergeCell ref="C41:O41"/>
    <mergeCell ref="D28:E28"/>
    <mergeCell ref="F28:L28"/>
    <mergeCell ref="C18:O18"/>
    <mergeCell ref="C19:O19"/>
    <mergeCell ref="I20:J20"/>
    <mergeCell ref="C21:O21"/>
    <mergeCell ref="C22:L22"/>
    <mergeCell ref="C23:L23"/>
    <mergeCell ref="C24:L24"/>
    <mergeCell ref="C25:M25"/>
    <mergeCell ref="C26:L26"/>
    <mergeCell ref="D27:E27"/>
    <mergeCell ref="F27:O27"/>
    <mergeCell ref="C17:O17"/>
    <mergeCell ref="A1:O1"/>
    <mergeCell ref="A2:O2"/>
    <mergeCell ref="A3:O3"/>
    <mergeCell ref="C8:L8"/>
    <mergeCell ref="C9:O9"/>
    <mergeCell ref="C11:O11"/>
    <mergeCell ref="C12:M12"/>
    <mergeCell ref="C13:O13"/>
    <mergeCell ref="C14:M14"/>
    <mergeCell ref="C15:O15"/>
    <mergeCell ref="C16:M16"/>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sqref="A1:O1"/>
    </sheetView>
  </sheetViews>
  <sheetFormatPr defaultRowHeight="12.75" x14ac:dyDescent="0.2"/>
  <cols>
    <col min="1" max="2" width="3.7109375" style="600" customWidth="1"/>
    <col min="3" max="7" width="9.140625" style="600"/>
    <col min="8" max="12" width="9.140625" style="600" customWidth="1"/>
    <col min="13" max="16384" width="9.140625" style="600"/>
  </cols>
  <sheetData>
    <row r="1" spans="1:15" ht="18" customHeight="1" x14ac:dyDescent="0.25">
      <c r="A1" s="1370">
        <f>'TABLE OF CONTENTS'!A1</f>
        <v>0</v>
      </c>
      <c r="B1" s="1370"/>
      <c r="C1" s="1370"/>
      <c r="D1" s="1370"/>
      <c r="E1" s="1370"/>
      <c r="F1" s="1370"/>
      <c r="G1" s="1370"/>
      <c r="H1" s="1370"/>
      <c r="I1" s="1370"/>
      <c r="J1" s="1370"/>
      <c r="K1" s="1370"/>
      <c r="L1" s="1370"/>
      <c r="M1" s="1370"/>
      <c r="N1" s="1370"/>
      <c r="O1" s="1370"/>
    </row>
    <row r="2" spans="1:15" ht="18" customHeight="1" x14ac:dyDescent="0.25">
      <c r="A2" s="1370" t="s">
        <v>1056</v>
      </c>
      <c r="B2" s="1370"/>
      <c r="C2" s="1370"/>
      <c r="D2" s="1370"/>
      <c r="E2" s="1370"/>
      <c r="F2" s="1370"/>
      <c r="G2" s="1370"/>
      <c r="H2" s="1370"/>
      <c r="I2" s="1370"/>
      <c r="J2" s="1370"/>
      <c r="K2" s="1370"/>
      <c r="L2" s="1370"/>
      <c r="M2" s="1370"/>
      <c r="N2" s="1370"/>
      <c r="O2" s="1370"/>
    </row>
    <row r="3" spans="1:15" ht="18" customHeight="1" x14ac:dyDescent="0.25">
      <c r="A3" s="1371" t="str">
        <f>'TABLE OF CONTENTS'!A4</f>
        <v>FISCAL YEAR ENDING JUNE 30, 2024</v>
      </c>
      <c r="B3" s="1371"/>
      <c r="C3" s="1371"/>
      <c r="D3" s="1371"/>
      <c r="E3" s="1371"/>
      <c r="F3" s="1371"/>
      <c r="G3" s="1371"/>
      <c r="H3" s="1371"/>
      <c r="I3" s="1371"/>
      <c r="J3" s="1371"/>
      <c r="K3" s="1371"/>
      <c r="L3" s="1371"/>
      <c r="M3" s="1371"/>
      <c r="N3" s="1371"/>
      <c r="O3" s="1371"/>
    </row>
    <row r="4" spans="1:15" ht="12" customHeight="1" x14ac:dyDescent="0.25">
      <c r="A4" s="882"/>
      <c r="B4" s="766"/>
      <c r="C4" s="766"/>
      <c r="D4" s="766"/>
      <c r="E4" s="766"/>
      <c r="F4" s="766"/>
      <c r="G4" s="766"/>
      <c r="H4" s="766"/>
      <c r="I4" s="766"/>
      <c r="J4" s="766"/>
      <c r="K4" s="766"/>
      <c r="L4" s="766"/>
      <c r="M4" s="770"/>
      <c r="N4" s="770"/>
      <c r="O4" s="770"/>
    </row>
    <row r="5" spans="1:15" ht="12" customHeight="1" x14ac:dyDescent="0.2">
      <c r="A5" s="771" t="s">
        <v>72</v>
      </c>
      <c r="C5" s="601" t="s">
        <v>73</v>
      </c>
    </row>
    <row r="6" spans="1:15" ht="12" customHeight="1" x14ac:dyDescent="0.2">
      <c r="A6" s="771"/>
      <c r="C6" s="601"/>
    </row>
    <row r="7" spans="1:15" ht="12" customHeight="1" x14ac:dyDescent="0.2">
      <c r="B7" s="769" t="s">
        <v>2458</v>
      </c>
      <c r="C7" s="601" t="s">
        <v>2461</v>
      </c>
    </row>
    <row r="8" spans="1:15" ht="12" customHeight="1" x14ac:dyDescent="0.2">
      <c r="C8" s="1373"/>
      <c r="D8" s="1373"/>
      <c r="E8" s="1373"/>
      <c r="F8" s="1373"/>
      <c r="G8" s="1373"/>
      <c r="H8" s="1373"/>
      <c r="I8" s="1373"/>
      <c r="J8" s="1373"/>
      <c r="K8" s="1373"/>
      <c r="L8" s="1373"/>
    </row>
    <row r="9" spans="1:15" ht="90" customHeight="1" x14ac:dyDescent="0.2">
      <c r="C9" s="1410" t="s">
        <v>1928</v>
      </c>
      <c r="D9" s="1410"/>
      <c r="E9" s="1410"/>
      <c r="F9" s="1410"/>
      <c r="G9" s="1410"/>
      <c r="H9" s="1410"/>
      <c r="I9" s="1410"/>
      <c r="J9" s="1410"/>
      <c r="K9" s="1410"/>
      <c r="L9" s="1410"/>
      <c r="M9" s="1410"/>
      <c r="N9" s="1410"/>
      <c r="O9" s="1410"/>
    </row>
    <row r="10" spans="1:15" ht="12" customHeight="1" x14ac:dyDescent="0.2">
      <c r="C10" s="871"/>
      <c r="D10" s="871"/>
      <c r="E10" s="871"/>
      <c r="F10" s="871"/>
      <c r="G10" s="871"/>
      <c r="H10" s="871"/>
      <c r="I10" s="871"/>
      <c r="J10" s="871"/>
      <c r="K10" s="871"/>
      <c r="L10" s="871"/>
    </row>
    <row r="11" spans="1:15" ht="12" customHeight="1" x14ac:dyDescent="0.2">
      <c r="C11" s="1410" t="s">
        <v>1852</v>
      </c>
      <c r="D11" s="1410"/>
      <c r="E11" s="1410"/>
      <c r="F11" s="1410"/>
      <c r="G11" s="1410"/>
      <c r="H11" s="1410"/>
      <c r="I11" s="1410"/>
      <c r="J11" s="1410"/>
      <c r="K11" s="1410"/>
      <c r="L11" s="1410"/>
    </row>
    <row r="12" spans="1:15" ht="12" customHeight="1" x14ac:dyDescent="0.2">
      <c r="C12" s="667" t="s">
        <v>1195</v>
      </c>
      <c r="D12" s="876"/>
      <c r="E12" s="876"/>
      <c r="F12" s="876"/>
      <c r="G12" s="876"/>
      <c r="H12" s="876"/>
      <c r="I12" s="876"/>
      <c r="J12" s="876"/>
      <c r="K12" s="876"/>
      <c r="L12" s="876"/>
    </row>
    <row r="13" spans="1:15" ht="12" customHeight="1" x14ac:dyDescent="0.2">
      <c r="C13" s="1410" t="s">
        <v>1851</v>
      </c>
      <c r="D13" s="1410"/>
      <c r="E13" s="1410"/>
      <c r="F13" s="1410"/>
      <c r="G13" s="1410"/>
      <c r="H13" s="1410"/>
      <c r="I13" s="1410"/>
      <c r="J13" s="1410"/>
      <c r="K13" s="1410"/>
      <c r="L13" s="1410"/>
    </row>
    <row r="14" spans="1:15" ht="12" customHeight="1" x14ac:dyDescent="0.2">
      <c r="C14" s="1411"/>
      <c r="D14" s="1411"/>
      <c r="E14" s="1411"/>
      <c r="F14" s="1411"/>
      <c r="G14" s="1411"/>
      <c r="H14" s="1411"/>
      <c r="I14" s="1411"/>
      <c r="J14" s="1411"/>
      <c r="K14" s="1411"/>
      <c r="L14" s="1411"/>
      <c r="M14" s="1411"/>
    </row>
    <row r="15" spans="1:15" ht="12" customHeight="1" x14ac:dyDescent="0.2">
      <c r="C15" s="1412"/>
      <c r="D15" s="1412"/>
      <c r="E15" s="1412"/>
      <c r="F15" s="1412"/>
      <c r="G15" s="1412"/>
      <c r="H15" s="1412"/>
      <c r="I15" s="1412"/>
      <c r="J15" s="1412"/>
      <c r="K15" s="1412"/>
      <c r="L15" s="1412"/>
      <c r="M15" s="1412"/>
    </row>
    <row r="16" spans="1:15" ht="12" customHeight="1" x14ac:dyDescent="0.2">
      <c r="C16" s="876"/>
      <c r="D16" s="876"/>
      <c r="E16" s="876"/>
      <c r="F16" s="876"/>
      <c r="G16" s="876"/>
      <c r="H16" s="876"/>
      <c r="I16" s="876"/>
      <c r="J16" s="876"/>
      <c r="K16" s="876"/>
      <c r="L16" s="876"/>
    </row>
    <row r="17" spans="3:15" ht="13.5" customHeight="1" x14ac:dyDescent="0.2">
      <c r="C17" s="1227" t="s">
        <v>1929</v>
      </c>
      <c r="D17" s="1227"/>
      <c r="E17" s="1227"/>
      <c r="F17" s="1227"/>
      <c r="G17" s="1227"/>
      <c r="H17" s="1227"/>
      <c r="I17" s="1227"/>
      <c r="J17" s="1227"/>
      <c r="K17" s="1227"/>
      <c r="L17" s="1227"/>
      <c r="M17" s="1413" t="s">
        <v>1879</v>
      </c>
      <c r="N17" s="1413"/>
    </row>
    <row r="18" spans="3:15" ht="12" customHeight="1" x14ac:dyDescent="0.2">
      <c r="C18" s="1410" t="s">
        <v>1855</v>
      </c>
      <c r="D18" s="1410"/>
      <c r="E18" s="1410"/>
      <c r="F18" s="1410"/>
      <c r="G18" s="1410"/>
      <c r="H18" s="1410"/>
      <c r="I18" s="877"/>
      <c r="J18" s="877"/>
      <c r="K18" s="877"/>
      <c r="L18" s="877"/>
      <c r="M18" s="647"/>
    </row>
    <row r="19" spans="3:15" ht="12" customHeight="1" x14ac:dyDescent="0.2">
      <c r="C19" s="1410" t="s">
        <v>1850</v>
      </c>
      <c r="D19" s="1410"/>
      <c r="E19" s="1410"/>
      <c r="F19" s="1410"/>
      <c r="G19" s="1410"/>
      <c r="H19" s="1410"/>
      <c r="I19" s="876"/>
      <c r="J19" s="876"/>
      <c r="K19" s="876"/>
      <c r="L19" s="876"/>
    </row>
    <row r="20" spans="3:15" ht="12" customHeight="1" x14ac:dyDescent="0.2">
      <c r="C20" s="1410" t="s">
        <v>1856</v>
      </c>
      <c r="D20" s="1410"/>
      <c r="E20" s="1410"/>
      <c r="F20" s="1410"/>
      <c r="G20" s="1410"/>
      <c r="H20" s="1410"/>
      <c r="I20" s="877"/>
      <c r="J20" s="877"/>
      <c r="K20" s="877"/>
      <c r="L20" s="877"/>
      <c r="M20" s="647"/>
    </row>
    <row r="21" spans="3:15" ht="12" customHeight="1" x14ac:dyDescent="0.2">
      <c r="D21" s="621"/>
      <c r="E21" s="621"/>
      <c r="F21" s="1414"/>
      <c r="G21" s="1414"/>
    </row>
    <row r="22" spans="3:15" ht="52.5" customHeight="1" x14ac:dyDescent="0.2">
      <c r="C22" s="1373" t="s">
        <v>1930</v>
      </c>
      <c r="D22" s="1373"/>
      <c r="E22" s="1373"/>
      <c r="F22" s="1373"/>
      <c r="G22" s="1373"/>
      <c r="H22" s="1373"/>
      <c r="I22" s="1373"/>
      <c r="J22" s="1373"/>
      <c r="K22" s="1373"/>
      <c r="L22" s="1373"/>
      <c r="M22" s="1373"/>
      <c r="N22" s="1373"/>
      <c r="O22" s="1373"/>
    </row>
    <row r="23" spans="3:15" ht="13.5" customHeight="1" x14ac:dyDescent="0.2">
      <c r="C23" s="1373" t="s">
        <v>1876</v>
      </c>
      <c r="D23" s="1373"/>
      <c r="E23" s="1373"/>
      <c r="F23" s="1373"/>
      <c r="G23" s="1373"/>
      <c r="H23" s="1373"/>
      <c r="I23" s="1373"/>
      <c r="J23" s="1373"/>
      <c r="K23" s="1373"/>
      <c r="L23" s="1373"/>
    </row>
    <row r="24" spans="3:15" ht="12" customHeight="1" x14ac:dyDescent="0.2">
      <c r="C24" s="1373" t="s">
        <v>1195</v>
      </c>
      <c r="D24" s="1373"/>
      <c r="E24" s="1373"/>
      <c r="F24" s="1373"/>
      <c r="G24" s="1373"/>
      <c r="H24" s="1373"/>
      <c r="I24" s="1373"/>
      <c r="J24" s="1373"/>
      <c r="K24" s="1373"/>
      <c r="L24" s="1373"/>
    </row>
    <row r="25" spans="3:15" ht="12" customHeight="1" x14ac:dyDescent="0.2">
      <c r="C25" s="1373" t="s">
        <v>1853</v>
      </c>
      <c r="D25" s="1373"/>
      <c r="E25" s="1373"/>
      <c r="F25" s="1373"/>
      <c r="G25" s="1373"/>
      <c r="H25" s="1373"/>
      <c r="I25" s="1373"/>
      <c r="J25" s="1373"/>
      <c r="K25" s="1373"/>
      <c r="L25" s="1373"/>
    </row>
    <row r="26" spans="3:15" ht="12" customHeight="1" x14ac:dyDescent="0.2">
      <c r="C26" s="1405"/>
      <c r="D26" s="1405"/>
      <c r="E26" s="1405"/>
      <c r="F26" s="1405"/>
      <c r="G26" s="1405"/>
      <c r="H26" s="1405"/>
      <c r="I26" s="1405"/>
      <c r="J26" s="1405"/>
      <c r="K26" s="1405"/>
      <c r="L26" s="1405"/>
      <c r="M26" s="1405"/>
    </row>
    <row r="27" spans="3:15" ht="12" customHeight="1" x14ac:dyDescent="0.2">
      <c r="C27" s="1408"/>
      <c r="D27" s="1408"/>
      <c r="E27" s="1408"/>
      <c r="F27" s="1408"/>
      <c r="G27" s="1408"/>
      <c r="H27" s="1408"/>
      <c r="I27" s="1408"/>
      <c r="J27" s="1408"/>
      <c r="K27" s="1408"/>
      <c r="L27" s="1408"/>
      <c r="M27" s="1408"/>
    </row>
    <row r="28" spans="3:15" ht="12" customHeight="1" x14ac:dyDescent="0.2">
      <c r="C28" s="871"/>
      <c r="D28" s="871"/>
      <c r="E28" s="871"/>
      <c r="F28" s="871"/>
      <c r="G28" s="871"/>
      <c r="H28" s="871"/>
      <c r="I28" s="871"/>
      <c r="J28" s="871"/>
      <c r="K28" s="871"/>
      <c r="L28" s="871"/>
    </row>
    <row r="29" spans="3:15" ht="12" customHeight="1" x14ac:dyDescent="0.2">
      <c r="C29" s="1373" t="s">
        <v>1854</v>
      </c>
      <c r="D29" s="1373"/>
      <c r="E29" s="1373"/>
      <c r="F29" s="1373"/>
      <c r="G29" s="1373"/>
      <c r="H29" s="1373"/>
      <c r="I29" s="1373"/>
      <c r="J29" s="1373"/>
      <c r="K29" s="1373"/>
      <c r="L29" s="1373"/>
    </row>
    <row r="30" spans="3:15" ht="12" customHeight="1" x14ac:dyDescent="0.2">
      <c r="C30" s="1413" t="s">
        <v>1677</v>
      </c>
      <c r="D30" s="1413"/>
      <c r="E30" s="1413"/>
      <c r="F30" s="1413"/>
      <c r="H30" s="1373" t="s">
        <v>1678</v>
      </c>
      <c r="I30" s="1373"/>
    </row>
    <row r="31" spans="3:15" ht="12" customHeight="1" x14ac:dyDescent="0.2">
      <c r="C31" s="1416"/>
      <c r="D31" s="1416"/>
      <c r="E31" s="1416"/>
      <c r="F31" s="1416"/>
      <c r="H31" s="647"/>
    </row>
    <row r="32" spans="3:15" ht="12" customHeight="1" x14ac:dyDescent="0.2">
      <c r="C32" s="1417"/>
      <c r="D32" s="1417"/>
      <c r="E32" s="1417"/>
      <c r="F32" s="1417"/>
      <c r="H32" s="665"/>
    </row>
    <row r="33" spans="3:15" ht="12" customHeight="1" x14ac:dyDescent="0.2">
      <c r="C33" s="1418"/>
      <c r="D33" s="1418"/>
      <c r="E33" s="1418"/>
      <c r="F33" s="641"/>
      <c r="H33" s="665"/>
    </row>
    <row r="34" spans="3:15" ht="12" customHeight="1" x14ac:dyDescent="0.2">
      <c r="C34" s="1388"/>
      <c r="D34" s="1388"/>
      <c r="E34" s="1388"/>
      <c r="F34" s="1397"/>
      <c r="G34" s="1397"/>
    </row>
    <row r="35" spans="3:15" ht="64.5" customHeight="1" x14ac:dyDescent="0.2">
      <c r="C35" s="1373" t="s">
        <v>1860</v>
      </c>
      <c r="D35" s="1373"/>
      <c r="E35" s="1373"/>
      <c r="F35" s="1373"/>
      <c r="G35" s="1373"/>
      <c r="H35" s="1373"/>
      <c r="I35" s="1373"/>
      <c r="J35" s="1373"/>
      <c r="K35" s="1373"/>
      <c r="L35" s="1373"/>
      <c r="M35" s="1373"/>
      <c r="N35" s="1373"/>
      <c r="O35" s="1373"/>
    </row>
    <row r="36" spans="3:15" ht="12" customHeight="1" x14ac:dyDescent="0.2">
      <c r="C36" s="1410" t="s">
        <v>1858</v>
      </c>
      <c r="D36" s="1410"/>
      <c r="E36" s="1410"/>
      <c r="F36" s="1410"/>
      <c r="G36" s="1410"/>
      <c r="H36" s="1410"/>
      <c r="I36" s="1410"/>
      <c r="J36" s="1410"/>
      <c r="K36" s="1410"/>
      <c r="L36" s="1410"/>
    </row>
    <row r="37" spans="3:15" ht="12" customHeight="1" x14ac:dyDescent="0.2">
      <c r="C37" s="876" t="s">
        <v>1195</v>
      </c>
      <c r="D37" s="876"/>
      <c r="E37" s="876"/>
      <c r="F37" s="876"/>
      <c r="G37" s="876"/>
      <c r="H37" s="876"/>
      <c r="I37" s="876"/>
      <c r="J37" s="876"/>
      <c r="K37" s="876"/>
      <c r="L37" s="876"/>
    </row>
    <row r="38" spans="3:15" ht="12" customHeight="1" x14ac:dyDescent="0.2">
      <c r="C38" s="1410" t="s">
        <v>1859</v>
      </c>
      <c r="D38" s="1410"/>
      <c r="E38" s="1410"/>
      <c r="F38" s="1410"/>
      <c r="G38" s="1410"/>
      <c r="H38" s="1410"/>
      <c r="I38" s="1410"/>
      <c r="J38" s="1410"/>
      <c r="K38" s="1410"/>
      <c r="L38" s="1410"/>
      <c r="M38" s="1410"/>
    </row>
    <row r="39" spans="3:15" ht="12" customHeight="1" x14ac:dyDescent="0.2">
      <c r="C39" s="1411"/>
      <c r="D39" s="1411"/>
      <c r="E39" s="1411"/>
      <c r="F39" s="1411"/>
      <c r="G39" s="1411"/>
      <c r="H39" s="1411"/>
      <c r="I39" s="1411"/>
      <c r="J39" s="1411"/>
      <c r="K39" s="1411"/>
      <c r="L39" s="1411"/>
      <c r="M39" s="1411"/>
    </row>
    <row r="40" spans="3:15" ht="12" customHeight="1" x14ac:dyDescent="0.2">
      <c r="C40" s="1412"/>
      <c r="D40" s="1412"/>
      <c r="E40" s="1412"/>
      <c r="F40" s="1412"/>
      <c r="G40" s="1412"/>
      <c r="H40" s="1412"/>
      <c r="I40" s="1412"/>
      <c r="J40" s="1412"/>
      <c r="K40" s="1412"/>
      <c r="L40" s="1412"/>
      <c r="M40" s="1412"/>
    </row>
    <row r="41" spans="3:15" ht="12" customHeight="1" x14ac:dyDescent="0.2">
      <c r="C41" s="876"/>
      <c r="D41" s="876"/>
      <c r="E41" s="876"/>
      <c r="F41" s="876"/>
      <c r="G41" s="876"/>
      <c r="H41" s="876"/>
      <c r="I41" s="876"/>
      <c r="J41" s="876"/>
      <c r="K41" s="876"/>
      <c r="L41" s="876"/>
    </row>
    <row r="42" spans="3:15" ht="12" customHeight="1" x14ac:dyDescent="0.2">
      <c r="C42" s="1410" t="s">
        <v>1857</v>
      </c>
      <c r="D42" s="1410"/>
      <c r="E42" s="1410"/>
      <c r="F42" s="1410"/>
      <c r="G42" s="1410"/>
      <c r="H42" s="1410"/>
      <c r="I42" s="1410"/>
      <c r="J42" s="1410"/>
      <c r="K42" s="1410"/>
      <c r="L42" s="1410"/>
    </row>
    <row r="43" spans="3:15" ht="12" customHeight="1" x14ac:dyDescent="0.2">
      <c r="C43" s="876"/>
      <c r="D43" s="876"/>
      <c r="E43" s="876"/>
      <c r="F43" s="876"/>
      <c r="G43" s="1415" t="s">
        <v>1679</v>
      </c>
      <c r="H43" s="1413"/>
      <c r="I43" s="1413"/>
    </row>
    <row r="44" spans="3:15" ht="12" customHeight="1" x14ac:dyDescent="0.2">
      <c r="C44" s="1419" t="s">
        <v>269</v>
      </c>
      <c r="D44" s="1410"/>
      <c r="E44" s="1415" t="s">
        <v>270</v>
      </c>
      <c r="F44" s="1413"/>
      <c r="G44" s="878" t="s">
        <v>1680</v>
      </c>
      <c r="H44" s="644" t="s">
        <v>1681</v>
      </c>
      <c r="I44" s="878" t="s">
        <v>1875</v>
      </c>
      <c r="J44" s="642"/>
    </row>
    <row r="45" spans="3:15" ht="12" customHeight="1" x14ac:dyDescent="0.2">
      <c r="C45" s="1411"/>
      <c r="D45" s="1411"/>
      <c r="E45" s="1411" t="s">
        <v>271</v>
      </c>
      <c r="F45" s="1411"/>
      <c r="G45" s="645"/>
      <c r="H45" s="645"/>
      <c r="I45" s="645"/>
      <c r="J45" s="766"/>
    </row>
    <row r="46" spans="3:15" ht="12" customHeight="1" x14ac:dyDescent="0.2">
      <c r="C46" s="1411"/>
      <c r="D46" s="1411"/>
      <c r="E46" s="1420" t="s">
        <v>271</v>
      </c>
      <c r="F46" s="1420"/>
      <c r="G46" s="646"/>
      <c r="H46" s="646"/>
      <c r="I46" s="646"/>
      <c r="J46" s="625"/>
    </row>
    <row r="47" spans="3:15" ht="12" customHeight="1" x14ac:dyDescent="0.2">
      <c r="C47" s="1411"/>
      <c r="D47" s="1411"/>
      <c r="E47" s="1412" t="s">
        <v>271</v>
      </c>
      <c r="F47" s="1412"/>
      <c r="G47" s="646"/>
      <c r="H47" s="646"/>
      <c r="I47" s="646"/>
      <c r="J47" s="625"/>
    </row>
    <row r="48" spans="3:15" ht="12" customHeight="1" x14ac:dyDescent="0.2">
      <c r="C48" s="1411"/>
      <c r="D48" s="1411"/>
      <c r="E48" s="1411" t="s">
        <v>271</v>
      </c>
      <c r="F48" s="1411"/>
      <c r="G48" s="645"/>
      <c r="H48" s="645"/>
      <c r="I48" s="645"/>
      <c r="J48" s="625"/>
    </row>
    <row r="49" spans="2:15" ht="12" customHeight="1" x14ac:dyDescent="0.2">
      <c r="C49" s="642"/>
      <c r="D49" s="642"/>
      <c r="E49" s="642"/>
      <c r="F49" s="625"/>
      <c r="H49" s="625"/>
      <c r="I49" s="625"/>
      <c r="J49" s="625"/>
    </row>
    <row r="50" spans="2:15" ht="12" customHeight="1" x14ac:dyDescent="0.2">
      <c r="C50" s="1421" t="s">
        <v>1682</v>
      </c>
      <c r="D50" s="1421"/>
      <c r="E50" s="1421"/>
      <c r="F50" s="1421"/>
    </row>
    <row r="51" spans="2:15" ht="14.25" customHeight="1" x14ac:dyDescent="0.2">
      <c r="C51" s="1219" t="s">
        <v>1861</v>
      </c>
      <c r="D51" s="1219"/>
      <c r="E51" s="1219"/>
      <c r="F51" s="1219"/>
      <c r="G51" s="1219"/>
      <c r="H51" s="1219"/>
      <c r="I51" s="1219"/>
      <c r="J51" s="1219"/>
      <c r="K51" s="1219"/>
      <c r="L51" s="1219"/>
      <c r="M51" s="1219"/>
      <c r="N51" s="1219"/>
      <c r="O51" s="1219"/>
    </row>
    <row r="52" spans="2:15" ht="12" customHeight="1" x14ac:dyDescent="0.2">
      <c r="H52" s="971" t="s">
        <v>1683</v>
      </c>
      <c r="I52" s="972" t="s">
        <v>1684</v>
      </c>
    </row>
    <row r="53" spans="2:15" ht="12" customHeight="1" x14ac:dyDescent="0.2">
      <c r="C53" s="1227" t="s">
        <v>1685</v>
      </c>
      <c r="D53" s="1227"/>
      <c r="E53" s="1227"/>
      <c r="F53" s="1227"/>
      <c r="H53" s="600" t="s">
        <v>271</v>
      </c>
      <c r="I53" s="600" t="s">
        <v>271</v>
      </c>
    </row>
    <row r="54" spans="2:15" ht="12" customHeight="1" x14ac:dyDescent="0.2">
      <c r="C54" s="616" t="s">
        <v>1686</v>
      </c>
      <c r="D54" s="1227" t="s">
        <v>1687</v>
      </c>
      <c r="E54" s="1227"/>
      <c r="F54" s="1227"/>
      <c r="H54" s="605"/>
    </row>
    <row r="55" spans="2:15" ht="12" customHeight="1" x14ac:dyDescent="0.2">
      <c r="C55" s="616"/>
      <c r="D55" s="1227" t="s">
        <v>1688</v>
      </c>
      <c r="E55" s="1227"/>
      <c r="F55" s="1227"/>
    </row>
    <row r="56" spans="2:15" ht="12" customHeight="1" x14ac:dyDescent="0.2">
      <c r="D56" s="1227" t="s">
        <v>1689</v>
      </c>
      <c r="E56" s="1227"/>
      <c r="F56" s="1227"/>
    </row>
    <row r="57" spans="2:15" ht="12" customHeight="1" x14ac:dyDescent="0.2">
      <c r="D57" s="1227" t="s">
        <v>1690</v>
      </c>
      <c r="E57" s="1227"/>
      <c r="F57" s="1227"/>
      <c r="H57" s="647"/>
      <c r="I57" s="647"/>
    </row>
    <row r="58" spans="2:15" ht="12" customHeight="1" thickBot="1" x14ac:dyDescent="0.25">
      <c r="C58" s="1425" t="s">
        <v>1691</v>
      </c>
      <c r="D58" s="1425"/>
      <c r="E58" s="1425"/>
      <c r="F58" s="1425"/>
      <c r="H58" s="648" t="s">
        <v>271</v>
      </c>
      <c r="I58" s="648" t="s">
        <v>271</v>
      </c>
    </row>
    <row r="59" spans="2:15" ht="12" customHeight="1" thickTop="1" x14ac:dyDescent="0.2"/>
    <row r="60" spans="2:15" ht="12" customHeight="1" x14ac:dyDescent="0.2"/>
    <row r="61" spans="2:15" ht="12" customHeight="1" x14ac:dyDescent="0.2">
      <c r="B61" s="769" t="s">
        <v>98</v>
      </c>
      <c r="C61" s="601" t="s">
        <v>1538</v>
      </c>
    </row>
    <row r="62" spans="2:15" ht="12" customHeight="1" x14ac:dyDescent="0.2">
      <c r="B62" s="769"/>
      <c r="C62" s="601"/>
    </row>
    <row r="63" spans="2:15" ht="12" customHeight="1" x14ac:dyDescent="0.2">
      <c r="C63" s="600" t="s">
        <v>1539</v>
      </c>
    </row>
    <row r="64" spans="2:15" ht="12" customHeight="1" thickBot="1" x14ac:dyDescent="0.25"/>
    <row r="65" spans="1:15" ht="12" customHeight="1" thickBot="1" x14ac:dyDescent="0.25">
      <c r="C65" s="973"/>
      <c r="D65" s="974"/>
      <c r="E65" s="975" t="s">
        <v>1540</v>
      </c>
      <c r="F65" s="976"/>
      <c r="G65" s="976"/>
      <c r="H65" s="977"/>
      <c r="I65" s="1426" t="s">
        <v>1541</v>
      </c>
      <c r="J65" s="1427"/>
      <c r="K65" s="1427"/>
      <c r="L65" s="1427"/>
      <c r="M65" s="1427"/>
      <c r="N65" s="1428"/>
    </row>
    <row r="66" spans="1:15" ht="12" customHeight="1" x14ac:dyDescent="0.2">
      <c r="C66" s="978"/>
      <c r="F66" s="1429"/>
      <c r="G66" s="1385"/>
      <c r="H66" s="1430"/>
      <c r="I66" s="979"/>
      <c r="K66" s="980"/>
      <c r="L66" s="1431"/>
      <c r="M66" s="1432"/>
      <c r="N66" s="1433"/>
    </row>
    <row r="67" spans="1:15" ht="12" customHeight="1" x14ac:dyDescent="0.2">
      <c r="C67" s="981" t="s">
        <v>628</v>
      </c>
      <c r="D67" s="665"/>
      <c r="E67" s="665"/>
      <c r="F67" s="1422"/>
      <c r="G67" s="1384"/>
      <c r="H67" s="1423"/>
      <c r="I67" s="664" t="s">
        <v>629</v>
      </c>
      <c r="J67" s="665"/>
      <c r="K67" s="982"/>
      <c r="L67" s="1422"/>
      <c r="M67" s="1384"/>
      <c r="N67" s="1424"/>
    </row>
    <row r="68" spans="1:15" ht="12" customHeight="1" x14ac:dyDescent="0.2">
      <c r="C68" s="981" t="s">
        <v>628</v>
      </c>
      <c r="D68" s="665"/>
      <c r="E68" s="665"/>
      <c r="F68" s="1422"/>
      <c r="G68" s="1384"/>
      <c r="H68" s="1423"/>
      <c r="I68" s="664" t="s">
        <v>629</v>
      </c>
      <c r="J68" s="665"/>
      <c r="K68" s="966"/>
      <c r="L68" s="1422"/>
      <c r="M68" s="1384"/>
      <c r="N68" s="1424"/>
    </row>
    <row r="69" spans="1:15" ht="12" customHeight="1" x14ac:dyDescent="0.2">
      <c r="C69" s="981" t="s">
        <v>628</v>
      </c>
      <c r="D69" s="665"/>
      <c r="E69" s="665"/>
      <c r="F69" s="1422"/>
      <c r="G69" s="1384"/>
      <c r="H69" s="1423"/>
      <c r="I69" s="664" t="s">
        <v>629</v>
      </c>
      <c r="J69" s="665"/>
      <c r="K69" s="966"/>
      <c r="L69" s="1422"/>
      <c r="M69" s="1384"/>
      <c r="N69" s="1424"/>
    </row>
    <row r="70" spans="1:15" ht="12" customHeight="1" x14ac:dyDescent="0.2">
      <c r="C70" s="981" t="s">
        <v>628</v>
      </c>
      <c r="D70" s="665"/>
      <c r="E70" s="665"/>
      <c r="F70" s="1422"/>
      <c r="G70" s="1384"/>
      <c r="H70" s="1423"/>
      <c r="I70" s="664" t="s">
        <v>629</v>
      </c>
      <c r="J70" s="665"/>
      <c r="K70" s="966"/>
      <c r="L70" s="1422"/>
      <c r="M70" s="1384"/>
      <c r="N70" s="1424"/>
    </row>
    <row r="71" spans="1:15" ht="12" customHeight="1" x14ac:dyDescent="0.2">
      <c r="C71" s="981" t="s">
        <v>628</v>
      </c>
      <c r="D71" s="665"/>
      <c r="E71" s="665"/>
      <c r="F71" s="1422"/>
      <c r="G71" s="1384"/>
      <c r="H71" s="1423"/>
      <c r="I71" s="664" t="s">
        <v>629</v>
      </c>
      <c r="J71" s="665"/>
      <c r="K71" s="966"/>
      <c r="L71" s="1422"/>
      <c r="M71" s="1384"/>
      <c r="N71" s="1424"/>
    </row>
    <row r="72" spans="1:15" ht="12" customHeight="1" thickBot="1" x14ac:dyDescent="0.25">
      <c r="C72" s="983" t="s">
        <v>630</v>
      </c>
      <c r="D72" s="984"/>
      <c r="E72" s="984"/>
      <c r="F72" s="1434">
        <f>+L67+L68+L69+L70+L71</f>
        <v>0</v>
      </c>
      <c r="G72" s="1435"/>
      <c r="H72" s="1436"/>
      <c r="I72" s="985" t="s">
        <v>2462</v>
      </c>
      <c r="J72" s="984"/>
      <c r="K72" s="986"/>
      <c r="L72" s="1434">
        <f>+F67+F68+F69+F70+F71</f>
        <v>0</v>
      </c>
      <c r="M72" s="1435"/>
      <c r="N72" s="1437"/>
    </row>
    <row r="73" spans="1:15" ht="12" customHeight="1" x14ac:dyDescent="0.2"/>
    <row r="74" spans="1:15" ht="12" customHeight="1" x14ac:dyDescent="0.2"/>
    <row r="75" spans="1:15" ht="14.25" customHeight="1" x14ac:dyDescent="0.25">
      <c r="A75" s="1369" t="s">
        <v>870</v>
      </c>
      <c r="B75" s="1369"/>
      <c r="C75" s="1369"/>
      <c r="D75" s="1369"/>
      <c r="E75" s="1369"/>
      <c r="F75" s="1369"/>
      <c r="G75" s="1369"/>
      <c r="H75" s="1369"/>
      <c r="I75" s="1369"/>
      <c r="J75" s="1369"/>
      <c r="K75" s="1369"/>
      <c r="L75" s="1369"/>
      <c r="M75" s="1369"/>
      <c r="N75" s="1369"/>
      <c r="O75" s="1369"/>
    </row>
    <row r="76" spans="1:15" ht="12" customHeight="1" x14ac:dyDescent="0.2"/>
  </sheetData>
  <mergeCells count="70">
    <mergeCell ref="F72:H72"/>
    <mergeCell ref="L72:N72"/>
    <mergeCell ref="A75:O75"/>
    <mergeCell ref="F69:H69"/>
    <mergeCell ref="L69:N69"/>
    <mergeCell ref="F70:H70"/>
    <mergeCell ref="L70:N70"/>
    <mergeCell ref="F71:H71"/>
    <mergeCell ref="L71:N71"/>
    <mergeCell ref="F68:H68"/>
    <mergeCell ref="L68:N68"/>
    <mergeCell ref="C53:F53"/>
    <mergeCell ref="D54:F54"/>
    <mergeCell ref="D55:F55"/>
    <mergeCell ref="D56:F56"/>
    <mergeCell ref="D57:F57"/>
    <mergeCell ref="C58:F58"/>
    <mergeCell ref="I65:N65"/>
    <mergeCell ref="F66:H66"/>
    <mergeCell ref="L66:N66"/>
    <mergeCell ref="F67:H67"/>
    <mergeCell ref="L67:N67"/>
    <mergeCell ref="C51:O51"/>
    <mergeCell ref="C44:D44"/>
    <mergeCell ref="E44:F44"/>
    <mergeCell ref="C45:D45"/>
    <mergeCell ref="E45:F45"/>
    <mergeCell ref="C46:D46"/>
    <mergeCell ref="E46:F46"/>
    <mergeCell ref="C47:D47"/>
    <mergeCell ref="E47:F47"/>
    <mergeCell ref="C48:D48"/>
    <mergeCell ref="E48:F48"/>
    <mergeCell ref="C50:F50"/>
    <mergeCell ref="G43:I43"/>
    <mergeCell ref="C31:F31"/>
    <mergeCell ref="C32:F32"/>
    <mergeCell ref="C33:E33"/>
    <mergeCell ref="C34:E34"/>
    <mergeCell ref="F34:G34"/>
    <mergeCell ref="C35:O35"/>
    <mergeCell ref="C36:L36"/>
    <mergeCell ref="C38:M38"/>
    <mergeCell ref="C39:M39"/>
    <mergeCell ref="C40:M40"/>
    <mergeCell ref="C42:L42"/>
    <mergeCell ref="C25:L25"/>
    <mergeCell ref="C26:M26"/>
    <mergeCell ref="C27:M27"/>
    <mergeCell ref="C29:L29"/>
    <mergeCell ref="C30:F30"/>
    <mergeCell ref="H30:I30"/>
    <mergeCell ref="C24:L24"/>
    <mergeCell ref="C13:L13"/>
    <mergeCell ref="C14:M14"/>
    <mergeCell ref="C15:M15"/>
    <mergeCell ref="C17:L17"/>
    <mergeCell ref="M17:N17"/>
    <mergeCell ref="C18:H18"/>
    <mergeCell ref="C19:H19"/>
    <mergeCell ref="C20:H20"/>
    <mergeCell ref="F21:G21"/>
    <mergeCell ref="C22:O22"/>
    <mergeCell ref="C23:L23"/>
    <mergeCell ref="C11:L11"/>
    <mergeCell ref="A1:O1"/>
    <mergeCell ref="A2:O2"/>
    <mergeCell ref="A3:O3"/>
    <mergeCell ref="C8:L8"/>
    <mergeCell ref="C9:O9"/>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F6" sqref="F6"/>
    </sheetView>
  </sheetViews>
  <sheetFormatPr defaultColWidth="8.85546875" defaultRowHeight="12.75" x14ac:dyDescent="0.2"/>
  <cols>
    <col min="1" max="2" width="3.7109375" style="237" customWidth="1"/>
    <col min="3" max="5" width="8.85546875" style="237"/>
    <col min="6" max="6" width="15.7109375" style="237" customWidth="1"/>
    <col min="7" max="7" width="12.7109375" style="237" customWidth="1"/>
    <col min="8" max="8" width="3.7109375" style="237" customWidth="1"/>
    <col min="9" max="9" width="12.7109375" style="237" customWidth="1"/>
    <col min="10" max="10" width="3.7109375" style="237" customWidth="1"/>
    <col min="11" max="11" width="12.7109375" style="237" customWidth="1"/>
    <col min="12" max="12" width="3.7109375" style="237" customWidth="1"/>
    <col min="13" max="13" width="12.7109375" style="237" customWidth="1"/>
    <col min="14" max="16384" width="8.85546875" style="237"/>
  </cols>
  <sheetData>
    <row r="1" spans="1:15" ht="18" x14ac:dyDescent="0.25">
      <c r="A1" s="235">
        <f>'TABLE OF CONTENTS'!A1</f>
        <v>0</v>
      </c>
      <c r="B1" s="252"/>
      <c r="C1" s="252"/>
      <c r="D1" s="252"/>
      <c r="E1" s="252"/>
      <c r="F1" s="252"/>
      <c r="G1" s="252"/>
      <c r="H1" s="252"/>
      <c r="I1" s="252"/>
      <c r="J1" s="252"/>
      <c r="K1" s="252"/>
      <c r="L1" s="252"/>
      <c r="M1" s="252"/>
      <c r="N1" s="252"/>
      <c r="O1" s="252"/>
    </row>
    <row r="2" spans="1:15" ht="18" x14ac:dyDescent="0.25">
      <c r="A2" s="235" t="s">
        <v>1056</v>
      </c>
      <c r="B2" s="252"/>
      <c r="C2" s="252"/>
      <c r="D2" s="252"/>
      <c r="E2" s="252"/>
      <c r="F2" s="252"/>
      <c r="G2" s="252"/>
      <c r="H2" s="252"/>
      <c r="I2" s="252"/>
      <c r="J2" s="252"/>
      <c r="K2" s="252"/>
      <c r="L2" s="252"/>
      <c r="M2" s="252"/>
      <c r="N2" s="252"/>
      <c r="O2" s="252"/>
    </row>
    <row r="3" spans="1:15" ht="18" x14ac:dyDescent="0.25">
      <c r="A3" s="238" t="str">
        <f>'TABLE OF CONTENTS'!A4</f>
        <v>FISCAL YEAR ENDING JUNE 30, 2024</v>
      </c>
      <c r="B3" s="252"/>
      <c r="C3" s="252"/>
      <c r="D3" s="252"/>
      <c r="E3" s="252"/>
      <c r="F3" s="252"/>
      <c r="G3" s="252"/>
      <c r="H3" s="252"/>
      <c r="I3" s="252"/>
      <c r="J3" s="252"/>
      <c r="K3" s="252"/>
      <c r="L3" s="252"/>
      <c r="M3" s="252"/>
      <c r="N3" s="252"/>
      <c r="O3" s="252"/>
    </row>
    <row r="5" spans="1:15" x14ac:dyDescent="0.2">
      <c r="A5" s="299" t="s">
        <v>72</v>
      </c>
      <c r="C5" s="300" t="s">
        <v>631</v>
      </c>
    </row>
    <row r="7" spans="1:15" x14ac:dyDescent="0.2">
      <c r="B7" s="301" t="s">
        <v>451</v>
      </c>
      <c r="C7" s="302" t="s">
        <v>632</v>
      </c>
    </row>
    <row r="8" spans="1:15" x14ac:dyDescent="0.2">
      <c r="C8" s="302" t="s">
        <v>2820</v>
      </c>
    </row>
    <row r="10" spans="1:15" x14ac:dyDescent="0.2">
      <c r="G10" s="303" t="s">
        <v>634</v>
      </c>
      <c r="H10" s="303"/>
      <c r="I10" s="303"/>
      <c r="J10" s="303"/>
      <c r="K10" s="303"/>
      <c r="M10" s="303" t="s">
        <v>638</v>
      </c>
    </row>
    <row r="11" spans="1:15" x14ac:dyDescent="0.2">
      <c r="G11" s="304" t="s">
        <v>635</v>
      </c>
      <c r="I11" s="304" t="s">
        <v>636</v>
      </c>
      <c r="K11" s="304" t="s">
        <v>637</v>
      </c>
      <c r="M11" s="304" t="s">
        <v>635</v>
      </c>
    </row>
    <row r="12" spans="1:15" x14ac:dyDescent="0.2">
      <c r="C12" s="302" t="s">
        <v>633</v>
      </c>
    </row>
    <row r="13" spans="1:15" x14ac:dyDescent="0.2">
      <c r="C13" s="237" t="s">
        <v>639</v>
      </c>
      <c r="G13" s="305"/>
      <c r="I13" s="305"/>
      <c r="K13" s="305"/>
      <c r="M13" s="305"/>
    </row>
    <row r="14" spans="1:15" x14ac:dyDescent="0.2">
      <c r="C14" s="237" t="s">
        <v>640</v>
      </c>
      <c r="G14" s="307">
        <f>+'GOV CAP ASSETS-9000(GCAAG)'!D8</f>
        <v>0</v>
      </c>
      <c r="H14"/>
      <c r="I14" s="307">
        <f>+'GOV CAP ASSETS-9000(GCAAG)'!E8+'GOV CAP ASSETS-9000(GCAAG)'!G8</f>
        <v>0</v>
      </c>
      <c r="J14"/>
      <c r="K14" s="307">
        <f>-'GOV CAP ASSETS-9000(GCAAG)'!F8</f>
        <v>0</v>
      </c>
      <c r="L14"/>
      <c r="M14" s="307">
        <f>+G14+I14+K14</f>
        <v>0</v>
      </c>
    </row>
    <row r="15" spans="1:15" x14ac:dyDescent="0.2">
      <c r="C15" s="237" t="s">
        <v>641</v>
      </c>
      <c r="G15" s="307">
        <f>+'GOV CAP ASSETS-9000(GCAAG)'!D9</f>
        <v>0</v>
      </c>
      <c r="H15"/>
      <c r="I15" s="307">
        <f>+'GOV CAP ASSETS-9000(GCAAG)'!E9+'GOV CAP ASSETS-9000(GCAAG)'!G9</f>
        <v>0</v>
      </c>
      <c r="J15"/>
      <c r="K15" s="307">
        <f>-'GOV CAP ASSETS-9000(GCAAG)'!F9</f>
        <v>0</v>
      </c>
      <c r="L15"/>
      <c r="M15" s="307">
        <f>+G15+I15+K15</f>
        <v>0</v>
      </c>
    </row>
    <row r="16" spans="1:15" x14ac:dyDescent="0.2">
      <c r="C16" s="237" t="s">
        <v>642</v>
      </c>
      <c r="G16" s="137">
        <f>SUM(G14:G15)</f>
        <v>0</v>
      </c>
      <c r="H16"/>
      <c r="I16" s="137">
        <f>SUM(I14:I15)</f>
        <v>0</v>
      </c>
      <c r="J16"/>
      <c r="K16" s="137">
        <f>SUM(K14:K15)</f>
        <v>0</v>
      </c>
      <c r="L16"/>
      <c r="M16" s="137">
        <f>SUM(M14:M15)</f>
        <v>0</v>
      </c>
    </row>
    <row r="17" spans="3:13" x14ac:dyDescent="0.2">
      <c r="G17"/>
      <c r="H17"/>
      <c r="I17"/>
      <c r="J17"/>
      <c r="K17"/>
      <c r="L17"/>
      <c r="M17"/>
    </row>
    <row r="18" spans="3:13" x14ac:dyDescent="0.2">
      <c r="C18" s="237" t="s">
        <v>643</v>
      </c>
      <c r="G18"/>
      <c r="H18"/>
      <c r="I18"/>
      <c r="J18"/>
      <c r="K18"/>
      <c r="L18"/>
      <c r="M18"/>
    </row>
    <row r="19" spans="3:13" x14ac:dyDescent="0.2">
      <c r="C19" s="237" t="s">
        <v>975</v>
      </c>
      <c r="G19" s="307">
        <f>+'GOV CAP ASSETS-9000(GCAAG)'!D11</f>
        <v>0</v>
      </c>
      <c r="H19"/>
      <c r="I19" s="307">
        <f>+'GOV CAP ASSETS-9000(GCAAG)'!E11+'GOV CAP ASSETS-9000(GCAAG)'!G11</f>
        <v>0</v>
      </c>
      <c r="J19"/>
      <c r="K19" s="307">
        <f>-'GOV CAP ASSETS-9000(GCAAG)'!F11</f>
        <v>0</v>
      </c>
      <c r="L19"/>
      <c r="M19" s="307">
        <f>+G19+I19+K19</f>
        <v>0</v>
      </c>
    </row>
    <row r="20" spans="3:13" x14ac:dyDescent="0.2">
      <c r="C20" s="237" t="s">
        <v>783</v>
      </c>
      <c r="G20" s="307">
        <f>+'GOV CAP ASSETS-9000(GCAAG)'!D14</f>
        <v>0</v>
      </c>
      <c r="H20"/>
      <c r="I20" s="307">
        <f>+'GOV CAP ASSETS-9000(GCAAG)'!E14+'GOV CAP ASSETS-9000(GCAAG)'!G14</f>
        <v>0</v>
      </c>
      <c r="J20"/>
      <c r="K20" s="307">
        <f>+'GOV CAP ASSETS-9000(GCAAG)'!F14</f>
        <v>0</v>
      </c>
      <c r="L20"/>
      <c r="M20" s="307">
        <f>+'GOV CAP ASSETS-9000(GCAAG)'!H14</f>
        <v>0</v>
      </c>
    </row>
    <row r="21" spans="3:13" x14ac:dyDescent="0.2">
      <c r="C21" s="237" t="s">
        <v>644</v>
      </c>
      <c r="G21" s="307">
        <f>+'GOV CAP ASSETS-9000(GCAAG)'!D17</f>
        <v>0</v>
      </c>
      <c r="H21"/>
      <c r="I21" s="307">
        <f>+'GOV CAP ASSETS-9000(GCAAG)'!E17+'GOV CAP ASSETS-9000(GCAAG)'!G17</f>
        <v>0</v>
      </c>
      <c r="J21"/>
      <c r="K21" s="307">
        <f>-'GOV CAP ASSETS-9000(GCAAG)'!F17</f>
        <v>0</v>
      </c>
      <c r="L21"/>
      <c r="M21" s="307">
        <f>+G21+I21+K21</f>
        <v>0</v>
      </c>
    </row>
    <row r="22" spans="3:13" x14ac:dyDescent="0.2">
      <c r="C22" s="237" t="s">
        <v>645</v>
      </c>
      <c r="G22" s="307">
        <f>+'GOV CAP ASSETS-9000(GCAAG)'!D20</f>
        <v>0</v>
      </c>
      <c r="H22"/>
      <c r="I22" s="307">
        <f>+'GOV CAP ASSETS-9000(GCAAG)'!E20+'GOV CAP ASSETS-9000(GCAAG)'!G20</f>
        <v>0</v>
      </c>
      <c r="J22"/>
      <c r="K22" s="307">
        <f>-'GOV CAP ASSETS-9000(GCAAG)'!F20</f>
        <v>0</v>
      </c>
      <c r="L22"/>
      <c r="M22" s="307">
        <f>+G22+I22+K22</f>
        <v>0</v>
      </c>
    </row>
    <row r="23" spans="3:13" x14ac:dyDescent="0.2">
      <c r="C23" s="237" t="s">
        <v>646</v>
      </c>
      <c r="G23" s="307">
        <f>+'GOV CAP ASSETS-9000(GCAAG)'!D23</f>
        <v>0</v>
      </c>
      <c r="H23"/>
      <c r="I23" s="307">
        <f>+'GOV CAP ASSETS-9000(GCAAG)'!E23+'GOV CAP ASSETS-9000(GCAAG)'!G23</f>
        <v>0</v>
      </c>
      <c r="J23"/>
      <c r="K23" s="307">
        <f>-'GOV CAP ASSETS-9000(GCAAG)'!F23</f>
        <v>0</v>
      </c>
      <c r="L23"/>
      <c r="M23" s="307">
        <f>+G23+I23+K23</f>
        <v>0</v>
      </c>
    </row>
    <row r="24" spans="3:13" x14ac:dyDescent="0.2">
      <c r="C24" s="237" t="s">
        <v>647</v>
      </c>
      <c r="G24" s="137">
        <f>SUM(G19:G23)</f>
        <v>0</v>
      </c>
      <c r="H24"/>
      <c r="I24" s="137">
        <f>SUM(I19:I23)</f>
        <v>0</v>
      </c>
      <c r="J24"/>
      <c r="K24" s="137">
        <f>SUM(K19:K23)</f>
        <v>0</v>
      </c>
      <c r="L24"/>
      <c r="M24" s="137">
        <f>SUM(M19:M23)</f>
        <v>0</v>
      </c>
    </row>
    <row r="25" spans="3:13" x14ac:dyDescent="0.2">
      <c r="G25"/>
      <c r="H25"/>
      <c r="I25"/>
      <c r="J25"/>
      <c r="K25"/>
      <c r="L25"/>
      <c r="M25"/>
    </row>
    <row r="26" spans="3:13" x14ac:dyDescent="0.2">
      <c r="C26" s="237" t="s">
        <v>648</v>
      </c>
      <c r="G26"/>
      <c r="H26"/>
      <c r="I26"/>
      <c r="J26"/>
      <c r="K26"/>
      <c r="L26"/>
      <c r="M26"/>
    </row>
    <row r="27" spans="3:13" x14ac:dyDescent="0.2">
      <c r="C27" s="237" t="s">
        <v>975</v>
      </c>
      <c r="G27" s="307">
        <f>+'GOV CAP ASSETS-9000(GCAAG)'!D12</f>
        <v>0</v>
      </c>
      <c r="H27"/>
      <c r="I27" s="307">
        <f>+'GOV CAP ASSETS-9000(GCAAG)'!E12</f>
        <v>0</v>
      </c>
      <c r="J27"/>
      <c r="K27" s="307">
        <f>-'GOV CAP ASSETS-9000(GCAAG)'!F12+'GOV CAP ASSETS-9000(GCAAG)'!G12</f>
        <v>0</v>
      </c>
      <c r="L27"/>
      <c r="M27" s="307">
        <f>+G27+I27+K27</f>
        <v>0</v>
      </c>
    </row>
    <row r="28" spans="3:13" x14ac:dyDescent="0.2">
      <c r="C28" s="237" t="s">
        <v>783</v>
      </c>
      <c r="G28" s="307">
        <f>+'GOV CAP ASSETS-9000(GCAAG)'!D15</f>
        <v>0</v>
      </c>
      <c r="H28"/>
      <c r="I28" s="307">
        <f>+'GOV CAP ASSETS-9000(GCAAG)'!E15</f>
        <v>0</v>
      </c>
      <c r="J28"/>
      <c r="K28" s="307">
        <f>-'GOV CAP ASSETS-9000(GCAAG)'!F15+'GOV CAP ASSETS-9000(GCAAG)'!G15</f>
        <v>0</v>
      </c>
      <c r="L28"/>
      <c r="M28" s="307">
        <f>+'GOV CAP ASSETS-9000(GCAAG)'!H15</f>
        <v>0</v>
      </c>
    </row>
    <row r="29" spans="3:13" x14ac:dyDescent="0.2">
      <c r="C29" s="237" t="s">
        <v>644</v>
      </c>
      <c r="G29" s="307">
        <f>+'GOV CAP ASSETS-9000(GCAAG)'!D18</f>
        <v>0</v>
      </c>
      <c r="H29"/>
      <c r="I29" s="307">
        <f>+'GOV CAP ASSETS-9000(GCAAG)'!E18</f>
        <v>0</v>
      </c>
      <c r="J29"/>
      <c r="K29" s="307">
        <f>-'GOV CAP ASSETS-9000(GCAAG)'!F18+'GOV CAP ASSETS-9000(GCAAG)'!G18</f>
        <v>0</v>
      </c>
      <c r="L29"/>
      <c r="M29" s="307">
        <f>+G29+I29+K29</f>
        <v>0</v>
      </c>
    </row>
    <row r="30" spans="3:13" x14ac:dyDescent="0.2">
      <c r="C30" s="237" t="s">
        <v>645</v>
      </c>
      <c r="G30" s="307">
        <f>+'GOV CAP ASSETS-9000(GCAAG)'!D21</f>
        <v>0</v>
      </c>
      <c r="H30"/>
      <c r="I30" s="307">
        <f>+'GOV CAP ASSETS-9000(GCAAG)'!E21</f>
        <v>0</v>
      </c>
      <c r="J30"/>
      <c r="K30" s="307">
        <f>-'GOV CAP ASSETS-9000(GCAAG)'!F21+'GOV CAP ASSETS-9000(GCAAG)'!G21</f>
        <v>0</v>
      </c>
      <c r="L30"/>
      <c r="M30" s="307">
        <f>+G30+I30+K30</f>
        <v>0</v>
      </c>
    </row>
    <row r="31" spans="3:13" x14ac:dyDescent="0.2">
      <c r="C31" s="237" t="s">
        <v>646</v>
      </c>
      <c r="G31" s="307">
        <f>+'GOV CAP ASSETS-9000(GCAAG)'!D24</f>
        <v>0</v>
      </c>
      <c r="H31"/>
      <c r="I31" s="307">
        <f>+'GOV CAP ASSETS-9000(GCAAG)'!E24</f>
        <v>0</v>
      </c>
      <c r="J31"/>
      <c r="K31" s="307">
        <f>-'GOV CAP ASSETS-9000(GCAAG)'!F24+'GOV CAP ASSETS-9000(GCAAG)'!G24</f>
        <v>0</v>
      </c>
      <c r="L31"/>
      <c r="M31" s="307">
        <f>+G31+I31+K31</f>
        <v>0</v>
      </c>
    </row>
    <row r="32" spans="3:13" x14ac:dyDescent="0.2">
      <c r="C32" s="237" t="s">
        <v>649</v>
      </c>
      <c r="G32" s="307">
        <f>SUM(G27:G31)</f>
        <v>0</v>
      </c>
      <c r="H32"/>
      <c r="I32" s="307">
        <f>SUM(I27:I31)</f>
        <v>0</v>
      </c>
      <c r="J32"/>
      <c r="K32" s="307">
        <f>SUM(K27:K31)</f>
        <v>0</v>
      </c>
      <c r="L32"/>
      <c r="M32" s="307">
        <f>SUM(M27:M31)</f>
        <v>0</v>
      </c>
    </row>
    <row r="33" spans="3:13" x14ac:dyDescent="0.2">
      <c r="G33"/>
      <c r="H33"/>
      <c r="I33"/>
      <c r="J33"/>
      <c r="K33"/>
      <c r="L33"/>
      <c r="M33"/>
    </row>
    <row r="34" spans="3:13" x14ac:dyDescent="0.2">
      <c r="C34" s="237" t="s">
        <v>647</v>
      </c>
      <c r="G34" s="307">
        <f>+G24+G32</f>
        <v>0</v>
      </c>
      <c r="H34"/>
      <c r="I34" s="307">
        <f>+I24+I32</f>
        <v>0</v>
      </c>
      <c r="J34"/>
      <c r="K34" s="307">
        <f>+K24+K32</f>
        <v>0</v>
      </c>
      <c r="L34"/>
      <c r="M34" s="307">
        <f>+M24+M32</f>
        <v>0</v>
      </c>
    </row>
    <row r="35" spans="3:13" x14ac:dyDescent="0.2">
      <c r="G35"/>
      <c r="H35"/>
      <c r="I35"/>
      <c r="J35"/>
      <c r="K35"/>
      <c r="L35"/>
      <c r="M35"/>
    </row>
    <row r="36" spans="3:13" ht="13.5" thickBot="1" x14ac:dyDescent="0.25">
      <c r="C36" s="237" t="s">
        <v>650</v>
      </c>
      <c r="G36" s="308">
        <f>+G16+G34</f>
        <v>0</v>
      </c>
      <c r="H36"/>
      <c r="I36" s="308">
        <f>+I16+I34</f>
        <v>0</v>
      </c>
      <c r="J36"/>
      <c r="K36" s="308">
        <f>+K16+K34</f>
        <v>0</v>
      </c>
      <c r="L36"/>
      <c r="M36" s="308">
        <f>+M16+M34</f>
        <v>0</v>
      </c>
    </row>
    <row r="37" spans="3:13" ht="13.5" thickTop="1" x14ac:dyDescent="0.2">
      <c r="M37"/>
    </row>
    <row r="38" spans="3:13" x14ac:dyDescent="0.2">
      <c r="C38" s="302" t="s">
        <v>2805</v>
      </c>
      <c r="M38"/>
    </row>
    <row r="39" spans="3:13" x14ac:dyDescent="0.2">
      <c r="C39" s="314" t="s">
        <v>2812</v>
      </c>
      <c r="G39" s="306"/>
      <c r="H39" s="277"/>
      <c r="I39" s="306"/>
      <c r="J39" s="277"/>
      <c r="K39" s="306"/>
      <c r="L39" s="277"/>
      <c r="M39" s="307">
        <f>+G39+I39+K39</f>
        <v>0</v>
      </c>
    </row>
    <row r="40" spans="3:13" x14ac:dyDescent="0.2">
      <c r="C40" s="314" t="s">
        <v>2806</v>
      </c>
      <c r="G40" s="306">
        <f>'GOV CAP ASSETS-9000(GCAAG)'!D42</f>
        <v>0</v>
      </c>
      <c r="H40" s="277"/>
      <c r="I40" s="306">
        <f>'GOV CAP ASSETS-9000(GCAAG)'!E42+'GOV CAP ASSETS-9000(GCAAG)'!G42</f>
        <v>0</v>
      </c>
      <c r="J40" s="277"/>
      <c r="K40" s="306">
        <f>'GOV CAP ASSETS-9000(GCAAG)'!F42</f>
        <v>0</v>
      </c>
      <c r="L40" s="277"/>
      <c r="M40" s="307">
        <f>+G40+I40+K40</f>
        <v>0</v>
      </c>
    </row>
    <row r="41" spans="3:13" x14ac:dyDescent="0.2">
      <c r="C41" s="314" t="s">
        <v>2807</v>
      </c>
      <c r="G41" s="306">
        <f>'GOV CAP ASSETS-9000(GCAAG)'!D43</f>
        <v>0</v>
      </c>
      <c r="H41" s="277"/>
      <c r="I41" s="306">
        <f>'GOV CAP ASSETS-9000(GCAAG)'!E43+'GOV CAP ASSETS-9000(GCAAG)'!G43</f>
        <v>0</v>
      </c>
      <c r="J41" s="277"/>
      <c r="K41" s="306">
        <f>'GOV CAP ASSETS-9000(GCAAG)'!F43</f>
        <v>0</v>
      </c>
      <c r="L41" s="277"/>
      <c r="M41" s="307">
        <f>+G41+I41+K41</f>
        <v>0</v>
      </c>
    </row>
    <row r="42" spans="3:13" x14ac:dyDescent="0.2">
      <c r="C42" s="314" t="s">
        <v>2814</v>
      </c>
      <c r="G42" s="307">
        <f>SUM(G40:G41)</f>
        <v>0</v>
      </c>
      <c r="H42" s="137"/>
      <c r="I42" s="307">
        <f>SUM(I40:I41)</f>
        <v>0</v>
      </c>
      <c r="J42" s="137"/>
      <c r="K42" s="307">
        <f>SUM(K40:K41)</f>
        <v>0</v>
      </c>
      <c r="L42" s="277"/>
      <c r="M42" s="307">
        <f>SUM(M40:M41)</f>
        <v>0</v>
      </c>
    </row>
    <row r="43" spans="3:13" x14ac:dyDescent="0.2">
      <c r="G43" s="277"/>
      <c r="H43" s="277"/>
      <c r="I43" s="277"/>
      <c r="J43" s="277"/>
      <c r="K43" s="277"/>
      <c r="L43" s="277"/>
      <c r="M43" s="137"/>
    </row>
    <row r="44" spans="3:13" x14ac:dyDescent="0.2">
      <c r="C44" s="314" t="s">
        <v>2813</v>
      </c>
      <c r="G44" s="277"/>
      <c r="H44" s="277"/>
      <c r="I44" s="277"/>
      <c r="J44" s="277"/>
      <c r="K44" s="277"/>
      <c r="L44" s="277"/>
      <c r="M44" s="137"/>
    </row>
    <row r="45" spans="3:13" x14ac:dyDescent="0.2">
      <c r="C45" s="314" t="s">
        <v>2808</v>
      </c>
      <c r="G45" s="306">
        <f>'GOV CAP ASSETS-9000(GCAAG)'!D45</f>
        <v>0</v>
      </c>
      <c r="H45" s="277"/>
      <c r="I45" s="306">
        <f>'GOV CAP ASSETS-9000(GCAAG)'!E45+'GOV CAP ASSETS-9000(GCAAG)'!G45</f>
        <v>0</v>
      </c>
      <c r="J45" s="277"/>
      <c r="K45" s="306">
        <f>'GOV CAP ASSETS-9000(GCAAG)'!F45</f>
        <v>0</v>
      </c>
      <c r="L45" s="277"/>
      <c r="M45" s="307">
        <f t="shared" ref="M45:M49" si="0">+G45+I45+K45</f>
        <v>0</v>
      </c>
    </row>
    <row r="46" spans="3:13" x14ac:dyDescent="0.2">
      <c r="C46" s="314" t="s">
        <v>2809</v>
      </c>
      <c r="G46" s="306">
        <f>'GOV CAP ASSETS-9000(GCAAG)'!D48</f>
        <v>0</v>
      </c>
      <c r="H46" s="277"/>
      <c r="I46" s="306">
        <f>'GOV CAP ASSETS-9000(GCAAG)'!E48+'GOV CAP ASSETS-9000(GCAAG)'!G48</f>
        <v>0</v>
      </c>
      <c r="J46" s="277"/>
      <c r="K46" s="306">
        <f>'GOV CAP ASSETS-9000(GCAAG)'!F48</f>
        <v>0</v>
      </c>
      <c r="L46" s="277"/>
      <c r="M46" s="307">
        <f t="shared" si="0"/>
        <v>0</v>
      </c>
    </row>
    <row r="47" spans="3:13" x14ac:dyDescent="0.2">
      <c r="C47" s="314" t="s">
        <v>2810</v>
      </c>
      <c r="G47" s="306">
        <f>'GOV CAP ASSETS-9000(GCAAG)'!D51</f>
        <v>0</v>
      </c>
      <c r="H47" s="277"/>
      <c r="I47" s="306">
        <f>'GOV CAP ASSETS-9000(GCAAG)'!E51+'GOV CAP ASSETS-9000(GCAAG)'!G51</f>
        <v>0</v>
      </c>
      <c r="J47" s="277"/>
      <c r="K47" s="306">
        <f>'GOV CAP ASSETS-9000(GCAAG)'!F51</f>
        <v>0</v>
      </c>
      <c r="L47" s="277"/>
      <c r="M47" s="307">
        <f t="shared" si="0"/>
        <v>0</v>
      </c>
    </row>
    <row r="48" spans="3:13" x14ac:dyDescent="0.2">
      <c r="C48" s="314" t="s">
        <v>2811</v>
      </c>
      <c r="G48" s="306">
        <f>'GOV CAP ASSETS-9000(GCAAG)'!D54</f>
        <v>0</v>
      </c>
      <c r="H48" s="277"/>
      <c r="I48" s="306">
        <f>'GOV CAP ASSETS-9000(GCAAG)'!E54+'GOV CAP ASSETS-9000(GCAAG)'!G54</f>
        <v>0</v>
      </c>
      <c r="J48" s="277"/>
      <c r="K48" s="306">
        <f>'GOV CAP ASSETS-9000(GCAAG)'!F54</f>
        <v>0</v>
      </c>
      <c r="L48" s="277"/>
      <c r="M48" s="307">
        <f t="shared" si="0"/>
        <v>0</v>
      </c>
    </row>
    <row r="49" spans="3:13" x14ac:dyDescent="0.2">
      <c r="C49" s="314" t="s">
        <v>646</v>
      </c>
      <c r="G49" s="306">
        <f>'GOV CAP ASSETS-9000(GCAAG)'!D57</f>
        <v>0</v>
      </c>
      <c r="H49" s="277"/>
      <c r="I49" s="306">
        <f>'GOV CAP ASSETS-9000(GCAAG)'!E57+'GOV CAP ASSETS-9000(GCAAG)'!G57</f>
        <v>0</v>
      </c>
      <c r="J49" s="277"/>
      <c r="K49" s="306">
        <f>'GOV CAP ASSETS-9000(GCAAG)'!F57</f>
        <v>0</v>
      </c>
      <c r="L49" s="277"/>
      <c r="M49" s="307">
        <f t="shared" si="0"/>
        <v>0</v>
      </c>
    </row>
    <row r="50" spans="3:13" x14ac:dyDescent="0.2">
      <c r="C50" s="314" t="s">
        <v>2815</v>
      </c>
      <c r="G50" s="307">
        <f>SUM(G45:G49)</f>
        <v>0</v>
      </c>
      <c r="H50" s="137"/>
      <c r="I50" s="307">
        <f>SUM(I45:I49)</f>
        <v>0</v>
      </c>
      <c r="J50" s="137"/>
      <c r="K50" s="307">
        <f>SUM(K45:K49)</f>
        <v>0</v>
      </c>
      <c r="L50" s="277"/>
      <c r="M50" s="307">
        <f>SUM(M45:M49)</f>
        <v>0</v>
      </c>
    </row>
    <row r="51" spans="3:13" x14ac:dyDescent="0.2">
      <c r="G51" s="277"/>
      <c r="H51" s="277"/>
      <c r="I51" s="277"/>
      <c r="J51" s="277"/>
      <c r="K51" s="277"/>
      <c r="L51" s="277"/>
      <c r="M51" s="137"/>
    </row>
    <row r="52" spans="3:13" x14ac:dyDescent="0.2">
      <c r="C52" s="314" t="s">
        <v>2816</v>
      </c>
      <c r="G52" s="277"/>
      <c r="H52" s="277"/>
      <c r="I52" s="277"/>
      <c r="J52" s="277"/>
      <c r="K52" s="277"/>
      <c r="L52" s="277"/>
      <c r="M52" s="137"/>
    </row>
    <row r="53" spans="3:13" x14ac:dyDescent="0.2">
      <c r="C53" s="237" t="s">
        <v>2832</v>
      </c>
      <c r="G53" s="306">
        <f>'GOV CAP ASSETS-9000(GCAAG)'!D46</f>
        <v>0</v>
      </c>
      <c r="H53" s="277"/>
      <c r="I53" s="306">
        <f>'GOV CAP ASSETS-9000(GCAAG)'!E46</f>
        <v>0</v>
      </c>
      <c r="J53" s="277"/>
      <c r="K53" s="306">
        <f>-'GOV CAP ASSETS-9000(GCAAG)'!F46+'GOV CAP ASSETS-9000(GCAAG)'!G46</f>
        <v>0</v>
      </c>
      <c r="L53" s="277"/>
      <c r="M53" s="307">
        <f t="shared" ref="M53:M57" si="1">+G53+I53+K53</f>
        <v>0</v>
      </c>
    </row>
    <row r="54" spans="3:13" x14ac:dyDescent="0.2">
      <c r="C54" s="237" t="s">
        <v>2833</v>
      </c>
      <c r="G54" s="306">
        <f>'GOV CAP ASSETS-9000(GCAAG)'!D49</f>
        <v>0</v>
      </c>
      <c r="H54" s="277"/>
      <c r="I54" s="306">
        <f>'GOV CAP ASSETS-9000(GCAAG)'!E49</f>
        <v>0</v>
      </c>
      <c r="J54" s="277"/>
      <c r="K54" s="306">
        <f>-'GOV CAP ASSETS-9000(GCAAG)'!F49+'GOV CAP ASSETS-9000(GCAAG)'!G49</f>
        <v>0</v>
      </c>
      <c r="L54" s="277"/>
      <c r="M54" s="307">
        <f t="shared" si="1"/>
        <v>0</v>
      </c>
    </row>
    <row r="55" spans="3:13" x14ac:dyDescent="0.2">
      <c r="C55" s="237" t="s">
        <v>2836</v>
      </c>
      <c r="G55" s="306">
        <f>'GOV CAP ASSETS-9000(GCAAG)'!D52</f>
        <v>0</v>
      </c>
      <c r="H55" s="277"/>
      <c r="I55" s="306">
        <f>'GOV CAP ASSETS-9000(GCAAG)'!E52</f>
        <v>0</v>
      </c>
      <c r="J55" s="277"/>
      <c r="K55" s="306">
        <f>-'GOV CAP ASSETS-9000(GCAAG)'!F52+'GOV CAP ASSETS-9000(GCAAG)'!G52</f>
        <v>0</v>
      </c>
      <c r="L55" s="277"/>
      <c r="M55" s="307">
        <f t="shared" si="1"/>
        <v>0</v>
      </c>
    </row>
    <row r="56" spans="3:13" x14ac:dyDescent="0.2">
      <c r="C56" s="237" t="s">
        <v>2834</v>
      </c>
      <c r="G56" s="306">
        <f>'GOV CAP ASSETS-9000(GCAAG)'!D55</f>
        <v>0</v>
      </c>
      <c r="H56" s="277"/>
      <c r="I56" s="306">
        <f>'GOV CAP ASSETS-9000(GCAAG)'!E55</f>
        <v>0</v>
      </c>
      <c r="J56" s="277"/>
      <c r="K56" s="306">
        <f>-'GOV CAP ASSETS-9000(GCAAG)'!F55+'GOV CAP ASSETS-9000(GCAAG)'!G55</f>
        <v>0</v>
      </c>
      <c r="L56" s="277"/>
      <c r="M56" s="307">
        <f t="shared" si="1"/>
        <v>0</v>
      </c>
    </row>
    <row r="57" spans="3:13" x14ac:dyDescent="0.2">
      <c r="C57" s="314" t="s">
        <v>2835</v>
      </c>
      <c r="G57" s="306">
        <f>'GOV CAP ASSETS-9000(GCAAG)'!D58</f>
        <v>0</v>
      </c>
      <c r="H57" s="277"/>
      <c r="I57" s="306">
        <f>'GOV CAP ASSETS-9000(GCAAG)'!E58</f>
        <v>0</v>
      </c>
      <c r="J57" s="277"/>
      <c r="K57" s="306">
        <f>-'GOV CAP ASSETS-9000(GCAAG)'!F58+'GOV CAP ASSETS-9000(GCAAG)'!G58</f>
        <v>0</v>
      </c>
      <c r="L57" s="277"/>
      <c r="M57" s="307">
        <f t="shared" si="1"/>
        <v>0</v>
      </c>
    </row>
    <row r="58" spans="3:13" x14ac:dyDescent="0.2">
      <c r="C58" s="314" t="s">
        <v>2817</v>
      </c>
      <c r="G58" s="307">
        <f>SUM(G53:G57)</f>
        <v>0</v>
      </c>
      <c r="H58" s="137"/>
      <c r="I58" s="307">
        <f>SUM(I53:I57)</f>
        <v>0</v>
      </c>
      <c r="J58" s="137"/>
      <c r="K58" s="307">
        <f>SUM(K53:K57)</f>
        <v>0</v>
      </c>
      <c r="L58" s="277"/>
      <c r="M58" s="307">
        <f>SUM(M53:M57)</f>
        <v>0</v>
      </c>
    </row>
    <row r="59" spans="3:13" x14ac:dyDescent="0.2">
      <c r="G59" s="137"/>
      <c r="H59" s="137"/>
      <c r="I59" s="137"/>
      <c r="J59" s="137"/>
      <c r="K59" s="137"/>
      <c r="L59" s="277"/>
      <c r="M59" s="137"/>
    </row>
    <row r="60" spans="3:13" x14ac:dyDescent="0.2">
      <c r="C60" s="314" t="s">
        <v>2818</v>
      </c>
      <c r="G60" s="307">
        <f>+G50+G58</f>
        <v>0</v>
      </c>
      <c r="H60" s="137"/>
      <c r="I60" s="307">
        <f>+I50+I58</f>
        <v>0</v>
      </c>
      <c r="J60" s="137"/>
      <c r="K60" s="307">
        <f>+K50+K58</f>
        <v>0</v>
      </c>
      <c r="L60" s="277"/>
      <c r="M60" s="307">
        <f>+M50+M58</f>
        <v>0</v>
      </c>
    </row>
    <row r="61" spans="3:13" x14ac:dyDescent="0.2">
      <c r="G61" s="137"/>
      <c r="H61" s="137"/>
      <c r="I61" s="137"/>
      <c r="J61" s="137"/>
      <c r="K61" s="137"/>
      <c r="L61" s="277"/>
      <c r="M61" s="137"/>
    </row>
    <row r="62" spans="3:13" ht="13.5" thickBot="1" x14ac:dyDescent="0.25">
      <c r="C62" s="314" t="s">
        <v>2819</v>
      </c>
      <c r="G62" s="308">
        <f>+G42+G60</f>
        <v>0</v>
      </c>
      <c r="H62" s="137"/>
      <c r="I62" s="308">
        <f>+I42+I60</f>
        <v>0</v>
      </c>
      <c r="J62" s="137"/>
      <c r="K62" s="308">
        <f>+K42+K60</f>
        <v>0</v>
      </c>
      <c r="L62" s="277"/>
      <c r="M62" s="308">
        <f>+M42+M60</f>
        <v>0</v>
      </c>
    </row>
    <row r="63" spans="3:13" ht="13.5" thickTop="1" x14ac:dyDescent="0.2">
      <c r="I63" s="1438"/>
      <c r="J63" s="1438"/>
      <c r="K63" s="1438"/>
      <c r="M63" s="682"/>
    </row>
    <row r="64" spans="3:13" x14ac:dyDescent="0.2">
      <c r="C64" s="314" t="s">
        <v>2711</v>
      </c>
    </row>
    <row r="65" spans="1:14" x14ac:dyDescent="0.2">
      <c r="N65" s="252"/>
    </row>
    <row r="66" spans="1:14" x14ac:dyDescent="0.2">
      <c r="D66" s="302" t="s">
        <v>633</v>
      </c>
    </row>
    <row r="67" spans="1:14" x14ac:dyDescent="0.2">
      <c r="D67" s="237" t="s">
        <v>410</v>
      </c>
      <c r="J67" s="311">
        <f>'GOV CAP ASSETS-9000(GCAAG)'!E30+'GOV CAP ASSETS-9000(GCAAG)'!E64</f>
        <v>0</v>
      </c>
      <c r="K67" s="311"/>
    </row>
    <row r="68" spans="1:14" x14ac:dyDescent="0.2">
      <c r="D68" s="237" t="s">
        <v>191</v>
      </c>
      <c r="J68" s="311">
        <f>'GOV CAP ASSETS-9000(GCAAG)'!E31+'GOV CAP ASSETS-9000(GCAAG)'!E65</f>
        <v>0</v>
      </c>
      <c r="K68" s="311"/>
    </row>
    <row r="69" spans="1:14" x14ac:dyDescent="0.2">
      <c r="D69" s="237" t="s">
        <v>192</v>
      </c>
      <c r="J69" s="311">
        <f>'GOV CAP ASSETS-9000(GCAAG)'!E32+'GOV CAP ASSETS-9000(GCAAG)'!E66</f>
        <v>0</v>
      </c>
      <c r="K69" s="311"/>
    </row>
    <row r="70" spans="1:14" x14ac:dyDescent="0.2">
      <c r="D70" s="237" t="s">
        <v>160</v>
      </c>
      <c r="J70" s="311">
        <f>'GOV CAP ASSETS-9000(GCAAG)'!E33+'GOV CAP ASSETS-9000(GCAAG)'!E67</f>
        <v>0</v>
      </c>
      <c r="K70" s="311"/>
    </row>
    <row r="71" spans="1:14" x14ac:dyDescent="0.2">
      <c r="D71" s="237" t="s">
        <v>194</v>
      </c>
      <c r="J71" s="311">
        <f>'GOV CAP ASSETS-9000(GCAAG)'!E34+'GOV CAP ASSETS-9000(GCAAG)'!E68</f>
        <v>0</v>
      </c>
      <c r="K71" s="311"/>
    </row>
    <row r="72" spans="1:14" x14ac:dyDescent="0.2">
      <c r="D72" s="237" t="s">
        <v>195</v>
      </c>
      <c r="J72" s="311">
        <f>'GOV CAP ASSETS-9000(GCAAG)'!E35+'GOV CAP ASSETS-9000(GCAAG)'!E69</f>
        <v>0</v>
      </c>
      <c r="K72" s="311"/>
    </row>
    <row r="73" spans="1:14" x14ac:dyDescent="0.2">
      <c r="D73" s="237" t="s">
        <v>196</v>
      </c>
      <c r="J73" s="311">
        <f>'GOV CAP ASSETS-9000(GCAAG)'!E36+'GOV CAP ASSETS-9000(GCAAG)'!E70</f>
        <v>0</v>
      </c>
      <c r="K73" s="311"/>
    </row>
    <row r="74" spans="1:14" x14ac:dyDescent="0.2">
      <c r="D74" s="237" t="s">
        <v>197</v>
      </c>
      <c r="J74" s="311">
        <f>'GOV CAP ASSETS-9000(GCAAG)'!E37+'GOV CAP ASSETS-9000(GCAAG)'!E71</f>
        <v>0</v>
      </c>
      <c r="K74" s="311"/>
    </row>
    <row r="75" spans="1:14" x14ac:dyDescent="0.2">
      <c r="D75" s="237" t="s">
        <v>2659</v>
      </c>
      <c r="J75" s="311">
        <f>'GOV CAP ASSETS-9000(GCAAG)'!E38+'GOV CAP ASSETS-9000(GCAAG)'!E72</f>
        <v>0</v>
      </c>
      <c r="K75" s="1149"/>
    </row>
    <row r="76" spans="1:14" ht="13.5" thickBot="1" x14ac:dyDescent="0.25">
      <c r="C76" s="1439" t="s">
        <v>2712</v>
      </c>
      <c r="D76" s="1439"/>
      <c r="E76" s="1439"/>
      <c r="F76" s="1439"/>
      <c r="G76" s="1439"/>
      <c r="H76" s="1439"/>
      <c r="I76" s="1439"/>
      <c r="J76" s="312">
        <f>SUM(J67:J75)</f>
        <v>0</v>
      </c>
      <c r="K76" s="312"/>
    </row>
    <row r="77" spans="1:14" ht="13.5" thickTop="1" x14ac:dyDescent="0.2">
      <c r="I77" s="1070"/>
      <c r="J77" s="1070"/>
      <c r="K77" s="1070"/>
      <c r="M77" s="682"/>
    </row>
    <row r="78" spans="1:14" ht="15.75" x14ac:dyDescent="0.25">
      <c r="A78" s="250" t="s">
        <v>871</v>
      </c>
      <c r="B78" s="252"/>
      <c r="C78" s="252"/>
      <c r="D78" s="252"/>
      <c r="E78" s="252"/>
      <c r="F78" s="252"/>
      <c r="G78" s="252"/>
      <c r="H78" s="252"/>
      <c r="I78" s="252"/>
      <c r="J78" s="252"/>
      <c r="K78" s="252"/>
      <c r="L78" s="252"/>
      <c r="M78" s="252"/>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G5" sqref="G5"/>
    </sheetView>
  </sheetViews>
  <sheetFormatPr defaultColWidth="8.85546875" defaultRowHeight="12.75" x14ac:dyDescent="0.2"/>
  <cols>
    <col min="1" max="2" width="3.7109375" style="237" customWidth="1"/>
    <col min="3" max="5" width="8.85546875" style="237"/>
    <col min="6" max="6" width="17.28515625" style="237" customWidth="1"/>
    <col min="7" max="7" width="12.7109375" style="237" customWidth="1"/>
    <col min="8" max="8" width="3.7109375" style="237" customWidth="1"/>
    <col min="9" max="9" width="12.7109375" style="237" customWidth="1"/>
    <col min="10" max="10" width="3.7109375" style="237" customWidth="1"/>
    <col min="11" max="11" width="12.7109375" style="237" customWidth="1"/>
    <col min="12" max="12" width="3.7109375" style="237" customWidth="1"/>
    <col min="13" max="13" width="12.7109375" style="237" customWidth="1"/>
    <col min="14" max="16384" width="8.85546875" style="237"/>
  </cols>
  <sheetData>
    <row r="1" spans="1:15" ht="18" x14ac:dyDescent="0.25">
      <c r="A1" s="235">
        <f>'TABLE OF CONTENTS'!A1</f>
        <v>0</v>
      </c>
      <c r="B1" s="252"/>
      <c r="C1" s="252"/>
      <c r="D1" s="252"/>
      <c r="E1" s="252"/>
      <c r="F1" s="252"/>
      <c r="G1" s="252"/>
      <c r="H1" s="252"/>
      <c r="I1" s="252"/>
      <c r="J1" s="252"/>
      <c r="K1" s="252"/>
      <c r="L1" s="252"/>
      <c r="M1" s="252"/>
      <c r="N1" s="252"/>
      <c r="O1" s="252"/>
    </row>
    <row r="2" spans="1:15" ht="18" x14ac:dyDescent="0.25">
      <c r="A2" s="235" t="s">
        <v>1056</v>
      </c>
      <c r="B2" s="252"/>
      <c r="C2" s="252"/>
      <c r="D2" s="252"/>
      <c r="E2" s="252"/>
      <c r="F2" s="252"/>
      <c r="G2" s="252"/>
      <c r="H2" s="252"/>
      <c r="I2" s="252"/>
      <c r="J2" s="252"/>
      <c r="K2" s="252"/>
      <c r="L2" s="252"/>
      <c r="M2" s="252"/>
      <c r="N2" s="252"/>
      <c r="O2" s="252"/>
    </row>
    <row r="3" spans="1:15" ht="18" x14ac:dyDescent="0.25">
      <c r="A3" s="238" t="str">
        <f>'TABLE OF CONTENTS'!A4</f>
        <v>FISCAL YEAR ENDING JUNE 30, 2024</v>
      </c>
      <c r="B3" s="252"/>
      <c r="C3" s="252"/>
      <c r="D3" s="252"/>
      <c r="E3" s="252"/>
      <c r="F3" s="252"/>
      <c r="G3" s="252"/>
      <c r="H3" s="252"/>
      <c r="I3" s="252"/>
      <c r="J3" s="252"/>
      <c r="K3" s="252"/>
      <c r="L3" s="252"/>
      <c r="M3" s="252"/>
      <c r="N3" s="252"/>
      <c r="O3" s="252"/>
    </row>
    <row r="5" spans="1:15" x14ac:dyDescent="0.2">
      <c r="A5" s="299" t="s">
        <v>72</v>
      </c>
      <c r="C5" s="300" t="s">
        <v>631</v>
      </c>
    </row>
    <row r="7" spans="1:15" x14ac:dyDescent="0.2">
      <c r="B7" s="301" t="s">
        <v>451</v>
      </c>
      <c r="C7" s="302" t="s">
        <v>467</v>
      </c>
    </row>
    <row r="8" spans="1:15" x14ac:dyDescent="0.2">
      <c r="C8" s="302" t="s">
        <v>2821</v>
      </c>
    </row>
    <row r="10" spans="1:15" x14ac:dyDescent="0.2">
      <c r="C10" s="302" t="s">
        <v>461</v>
      </c>
      <c r="M10"/>
    </row>
    <row r="11" spans="1:15" x14ac:dyDescent="0.2">
      <c r="G11" s="303" t="s">
        <v>634</v>
      </c>
      <c r="H11" s="303"/>
      <c r="I11" s="303"/>
      <c r="J11" s="303"/>
      <c r="K11" s="303"/>
      <c r="M11" s="303" t="s">
        <v>638</v>
      </c>
    </row>
    <row r="12" spans="1:15" x14ac:dyDescent="0.2">
      <c r="G12" s="304" t="s">
        <v>635</v>
      </c>
      <c r="I12" s="304" t="s">
        <v>636</v>
      </c>
      <c r="K12" s="304" t="s">
        <v>637</v>
      </c>
      <c r="M12" s="304" t="s">
        <v>635</v>
      </c>
    </row>
    <row r="13" spans="1:15" x14ac:dyDescent="0.2">
      <c r="C13" s="237" t="s">
        <v>639</v>
      </c>
      <c r="G13" s="306"/>
      <c r="H13" s="277"/>
      <c r="I13" s="306"/>
      <c r="J13" s="277"/>
      <c r="K13" s="306"/>
      <c r="L13" s="277"/>
      <c r="M13" s="307">
        <f>+G13+I13+K13</f>
        <v>0</v>
      </c>
    </row>
    <row r="14" spans="1:15" x14ac:dyDescent="0.2">
      <c r="C14" s="237" t="s">
        <v>640</v>
      </c>
      <c r="G14" s="306"/>
      <c r="H14" s="277"/>
      <c r="I14" s="306"/>
      <c r="J14" s="277"/>
      <c r="K14" s="306"/>
      <c r="L14" s="277"/>
      <c r="M14" s="307">
        <f>+G14+I14+K14</f>
        <v>0</v>
      </c>
    </row>
    <row r="15" spans="1:15" x14ac:dyDescent="0.2">
      <c r="C15" s="237" t="s">
        <v>641</v>
      </c>
      <c r="G15" s="306"/>
      <c r="H15" s="277"/>
      <c r="I15" s="306"/>
      <c r="J15" s="277"/>
      <c r="K15" s="306"/>
      <c r="L15" s="277"/>
      <c r="M15" s="307">
        <f>+G15+I15+K15</f>
        <v>0</v>
      </c>
    </row>
    <row r="16" spans="1:15" x14ac:dyDescent="0.2">
      <c r="C16" s="237" t="s">
        <v>642</v>
      </c>
      <c r="G16" s="307">
        <f>SUM(G14:G15)</f>
        <v>0</v>
      </c>
      <c r="H16" s="137"/>
      <c r="I16" s="307">
        <f>SUM(I14:I15)</f>
        <v>0</v>
      </c>
      <c r="J16" s="137"/>
      <c r="K16" s="307">
        <f>SUM(K14:K15)</f>
        <v>0</v>
      </c>
      <c r="L16" s="277"/>
      <c r="M16" s="307">
        <f>SUM(M14:M15)</f>
        <v>0</v>
      </c>
    </row>
    <row r="17" spans="3:13" x14ac:dyDescent="0.2">
      <c r="G17" s="277"/>
      <c r="H17" s="277"/>
      <c r="I17" s="277"/>
      <c r="J17" s="277"/>
      <c r="K17" s="277"/>
      <c r="L17" s="277"/>
      <c r="M17" s="137"/>
    </row>
    <row r="18" spans="3:13" x14ac:dyDescent="0.2">
      <c r="C18" s="237" t="s">
        <v>643</v>
      </c>
      <c r="G18" s="277"/>
      <c r="H18" s="277"/>
      <c r="I18" s="277"/>
      <c r="J18" s="277"/>
      <c r="K18" s="277"/>
      <c r="L18" s="277"/>
      <c r="M18" s="137"/>
    </row>
    <row r="19" spans="3:13" x14ac:dyDescent="0.2">
      <c r="C19" s="237" t="s">
        <v>544</v>
      </c>
      <c r="G19" s="306"/>
      <c r="H19" s="277"/>
      <c r="I19" s="306"/>
      <c r="J19" s="277"/>
      <c r="K19" s="306"/>
      <c r="L19" s="277"/>
      <c r="M19" s="307">
        <f t="shared" ref="M19:M27" si="0">+G19+I19+K19</f>
        <v>0</v>
      </c>
    </row>
    <row r="20" spans="3:13" x14ac:dyDescent="0.2">
      <c r="C20" s="237" t="s">
        <v>783</v>
      </c>
      <c r="G20" s="306"/>
      <c r="H20" s="277"/>
      <c r="I20" s="306"/>
      <c r="J20" s="277"/>
      <c r="K20" s="306"/>
      <c r="L20" s="277"/>
      <c r="M20" s="307">
        <f t="shared" si="0"/>
        <v>0</v>
      </c>
    </row>
    <row r="21" spans="3:13" x14ac:dyDescent="0.2">
      <c r="C21" s="237" t="s">
        <v>644</v>
      </c>
      <c r="G21" s="306"/>
      <c r="H21" s="277"/>
      <c r="I21" s="306"/>
      <c r="J21" s="277"/>
      <c r="K21" s="306"/>
      <c r="L21" s="277"/>
      <c r="M21" s="307">
        <f t="shared" si="0"/>
        <v>0</v>
      </c>
    </row>
    <row r="22" spans="3:13" x14ac:dyDescent="0.2">
      <c r="C22" s="237" t="s">
        <v>645</v>
      </c>
      <c r="G22" s="306"/>
      <c r="H22" s="277"/>
      <c r="I22" s="306"/>
      <c r="J22" s="277"/>
      <c r="K22" s="306"/>
      <c r="L22" s="277"/>
      <c r="M22" s="307">
        <f t="shared" si="0"/>
        <v>0</v>
      </c>
    </row>
    <row r="23" spans="3:13" x14ac:dyDescent="0.2">
      <c r="C23" s="237" t="s">
        <v>463</v>
      </c>
      <c r="G23" s="306"/>
      <c r="H23" s="277"/>
      <c r="I23" s="306"/>
      <c r="J23" s="277"/>
      <c r="K23" s="306"/>
      <c r="L23" s="277"/>
      <c r="M23" s="307">
        <f t="shared" si="0"/>
        <v>0</v>
      </c>
    </row>
    <row r="24" spans="3:13" x14ac:dyDescent="0.2">
      <c r="C24" s="237" t="s">
        <v>464</v>
      </c>
      <c r="G24" s="306"/>
      <c r="H24" s="277"/>
      <c r="I24" s="306"/>
      <c r="J24" s="277"/>
      <c r="K24" s="306"/>
      <c r="L24" s="277"/>
      <c r="M24" s="307">
        <f t="shared" si="0"/>
        <v>0</v>
      </c>
    </row>
    <row r="25" spans="3:13" x14ac:dyDescent="0.2">
      <c r="C25" s="237" t="s">
        <v>465</v>
      </c>
      <c r="G25" s="306"/>
      <c r="H25" s="277"/>
      <c r="I25" s="306"/>
      <c r="J25" s="277"/>
      <c r="K25" s="306"/>
      <c r="L25" s="277"/>
      <c r="M25" s="307">
        <f t="shared" si="0"/>
        <v>0</v>
      </c>
    </row>
    <row r="26" spans="3:13" x14ac:dyDescent="0.2">
      <c r="C26" s="237" t="s">
        <v>466</v>
      </c>
      <c r="G26" s="306"/>
      <c r="H26" s="277"/>
      <c r="I26" s="306"/>
      <c r="J26" s="277"/>
      <c r="K26" s="306"/>
      <c r="L26" s="277"/>
      <c r="M26" s="307">
        <f t="shared" si="0"/>
        <v>0</v>
      </c>
    </row>
    <row r="27" spans="3:13" x14ac:dyDescent="0.2">
      <c r="C27" s="237" t="s">
        <v>462</v>
      </c>
      <c r="G27" s="306"/>
      <c r="H27" s="277"/>
      <c r="I27" s="306"/>
      <c r="J27" s="277"/>
      <c r="K27" s="306"/>
      <c r="L27" s="277"/>
      <c r="M27" s="307">
        <f t="shared" si="0"/>
        <v>0</v>
      </c>
    </row>
    <row r="28" spans="3:13" x14ac:dyDescent="0.2">
      <c r="C28" s="237" t="s">
        <v>647</v>
      </c>
      <c r="G28" s="307">
        <f>SUM(G19:G27)</f>
        <v>0</v>
      </c>
      <c r="H28" s="137"/>
      <c r="I28" s="307">
        <f>SUM(I19:I27)</f>
        <v>0</v>
      </c>
      <c r="J28" s="137"/>
      <c r="K28" s="307">
        <f>SUM(K19:K27)</f>
        <v>0</v>
      </c>
      <c r="L28" s="277"/>
      <c r="M28" s="307">
        <f>SUM(M19:M27)</f>
        <v>0</v>
      </c>
    </row>
    <row r="29" spans="3:13" x14ac:dyDescent="0.2">
      <c r="G29" s="277"/>
      <c r="H29" s="277"/>
      <c r="I29" s="277"/>
      <c r="J29" s="277"/>
      <c r="K29" s="277"/>
      <c r="L29" s="277"/>
      <c r="M29" s="137"/>
    </row>
    <row r="30" spans="3:13" x14ac:dyDescent="0.2">
      <c r="C30" s="237" t="s">
        <v>648</v>
      </c>
      <c r="G30" s="277"/>
      <c r="H30" s="277"/>
      <c r="I30" s="277"/>
      <c r="J30" s="277"/>
      <c r="K30" s="277"/>
      <c r="L30" s="277"/>
      <c r="M30" s="137"/>
    </row>
    <row r="31" spans="3:13" x14ac:dyDescent="0.2">
      <c r="C31" s="237" t="s">
        <v>544</v>
      </c>
      <c r="G31" s="306"/>
      <c r="H31" s="277"/>
      <c r="I31" s="306"/>
      <c r="J31" s="277"/>
      <c r="K31" s="306"/>
      <c r="L31" s="277"/>
      <c r="M31" s="307">
        <f t="shared" ref="M31:M39" si="1">+G31+I31+K31</f>
        <v>0</v>
      </c>
    </row>
    <row r="32" spans="3:13" x14ac:dyDescent="0.2">
      <c r="C32" s="237" t="s">
        <v>783</v>
      </c>
      <c r="G32" s="306"/>
      <c r="H32" s="277"/>
      <c r="I32" s="306"/>
      <c r="J32" s="277"/>
      <c r="K32" s="306"/>
      <c r="L32" s="277"/>
      <c r="M32" s="307">
        <f t="shared" si="1"/>
        <v>0</v>
      </c>
    </row>
    <row r="33" spans="3:13" x14ac:dyDescent="0.2">
      <c r="C33" s="237" t="s">
        <v>644</v>
      </c>
      <c r="G33" s="306"/>
      <c r="H33" s="277"/>
      <c r="I33" s="306"/>
      <c r="J33" s="277"/>
      <c r="K33" s="306"/>
      <c r="L33" s="277"/>
      <c r="M33" s="307">
        <f t="shared" si="1"/>
        <v>0</v>
      </c>
    </row>
    <row r="34" spans="3:13" x14ac:dyDescent="0.2">
      <c r="C34" s="237" t="s">
        <v>645</v>
      </c>
      <c r="G34" s="306"/>
      <c r="H34" s="277"/>
      <c r="I34" s="306"/>
      <c r="J34" s="277"/>
      <c r="K34" s="306"/>
      <c r="L34" s="277"/>
      <c r="M34" s="307">
        <f t="shared" si="1"/>
        <v>0</v>
      </c>
    </row>
    <row r="35" spans="3:13" x14ac:dyDescent="0.2">
      <c r="C35" s="237" t="s">
        <v>463</v>
      </c>
      <c r="G35" s="306"/>
      <c r="H35" s="277"/>
      <c r="I35" s="306"/>
      <c r="J35" s="277"/>
      <c r="K35" s="306"/>
      <c r="L35" s="277"/>
      <c r="M35" s="307">
        <f t="shared" si="1"/>
        <v>0</v>
      </c>
    </row>
    <row r="36" spans="3:13" x14ac:dyDescent="0.2">
      <c r="C36" s="237" t="s">
        <v>464</v>
      </c>
      <c r="G36" s="306"/>
      <c r="H36" s="277"/>
      <c r="I36" s="306"/>
      <c r="J36" s="277"/>
      <c r="K36" s="306"/>
      <c r="L36" s="277"/>
      <c r="M36" s="307">
        <f t="shared" si="1"/>
        <v>0</v>
      </c>
    </row>
    <row r="37" spans="3:13" x14ac:dyDescent="0.2">
      <c r="C37" s="237" t="s">
        <v>465</v>
      </c>
      <c r="G37" s="306"/>
      <c r="H37" s="277"/>
      <c r="I37" s="306"/>
      <c r="J37" s="277"/>
      <c r="K37" s="306"/>
      <c r="L37" s="277"/>
      <c r="M37" s="307">
        <f t="shared" si="1"/>
        <v>0</v>
      </c>
    </row>
    <row r="38" spans="3:13" x14ac:dyDescent="0.2">
      <c r="C38" s="237" t="s">
        <v>466</v>
      </c>
      <c r="G38" s="306"/>
      <c r="H38" s="277"/>
      <c r="I38" s="306"/>
      <c r="J38" s="277"/>
      <c r="K38" s="306"/>
      <c r="L38" s="277"/>
      <c r="M38" s="307">
        <f t="shared" si="1"/>
        <v>0</v>
      </c>
    </row>
    <row r="39" spans="3:13" x14ac:dyDescent="0.2">
      <c r="C39" s="237" t="s">
        <v>462</v>
      </c>
      <c r="G39" s="306"/>
      <c r="H39" s="277"/>
      <c r="I39" s="306"/>
      <c r="J39" s="277"/>
      <c r="K39" s="306"/>
      <c r="L39" s="277"/>
      <c r="M39" s="307">
        <f t="shared" si="1"/>
        <v>0</v>
      </c>
    </row>
    <row r="40" spans="3:13" x14ac:dyDescent="0.2">
      <c r="C40" s="237" t="s">
        <v>649</v>
      </c>
      <c r="G40" s="307">
        <f>SUM(G31:G39)</f>
        <v>0</v>
      </c>
      <c r="H40" s="137"/>
      <c r="I40" s="307">
        <f>SUM(I31:I39)</f>
        <v>0</v>
      </c>
      <c r="J40" s="137"/>
      <c r="K40" s="307">
        <f>SUM(K31:K39)</f>
        <v>0</v>
      </c>
      <c r="L40" s="277"/>
      <c r="M40" s="307">
        <f>SUM(M31:M39)</f>
        <v>0</v>
      </c>
    </row>
    <row r="41" spans="3:13" x14ac:dyDescent="0.2">
      <c r="G41" s="137"/>
      <c r="H41" s="137"/>
      <c r="I41" s="137"/>
      <c r="J41" s="137"/>
      <c r="K41" s="137"/>
      <c r="L41" s="277"/>
      <c r="M41" s="137"/>
    </row>
    <row r="42" spans="3:13" x14ac:dyDescent="0.2">
      <c r="C42" s="237" t="s">
        <v>647</v>
      </c>
      <c r="G42" s="307">
        <f>+G28+G40</f>
        <v>0</v>
      </c>
      <c r="H42" s="137"/>
      <c r="I42" s="307">
        <f>+I28+I40</f>
        <v>0</v>
      </c>
      <c r="J42" s="137"/>
      <c r="K42" s="307">
        <f>+K28+K40</f>
        <v>0</v>
      </c>
      <c r="L42" s="277"/>
      <c r="M42" s="307">
        <f>+M28+M40</f>
        <v>0</v>
      </c>
    </row>
    <row r="43" spans="3:13" x14ac:dyDescent="0.2">
      <c r="G43" s="137"/>
      <c r="H43" s="137"/>
      <c r="I43" s="137"/>
      <c r="J43" s="137"/>
      <c r="K43" s="137"/>
      <c r="L43" s="277"/>
      <c r="M43" s="137"/>
    </row>
    <row r="44" spans="3:13" ht="13.5" thickBot="1" x14ac:dyDescent="0.25">
      <c r="C44" s="237" t="s">
        <v>397</v>
      </c>
      <c r="G44" s="308">
        <f>+G16+G42</f>
        <v>0</v>
      </c>
      <c r="H44" s="137"/>
      <c r="I44" s="308">
        <f>+I16+I42</f>
        <v>0</v>
      </c>
      <c r="J44" s="137"/>
      <c r="K44" s="308">
        <f>+K16+K42</f>
        <v>0</v>
      </c>
      <c r="L44" s="277"/>
      <c r="M44" s="308">
        <f>+M16+M42</f>
        <v>0</v>
      </c>
    </row>
    <row r="45" spans="3:13" ht="13.5" thickTop="1" x14ac:dyDescent="0.2">
      <c r="I45" s="1438" t="s">
        <v>1383</v>
      </c>
      <c r="J45" s="1438"/>
      <c r="K45" s="1438"/>
      <c r="M45" s="682">
        <f>M44-'NET POSITION-PROPRIETARY(18)'!I43</f>
        <v>0</v>
      </c>
    </row>
    <row r="46" spans="3:13" x14ac:dyDescent="0.2">
      <c r="I46" s="1070"/>
      <c r="J46" s="1070"/>
      <c r="K46" s="1070"/>
      <c r="M46" s="682"/>
    </row>
    <row r="47" spans="3:13" x14ac:dyDescent="0.2">
      <c r="C47" s="302" t="s">
        <v>2822</v>
      </c>
      <c r="M47"/>
    </row>
    <row r="48" spans="3:13" x14ac:dyDescent="0.2">
      <c r="C48" s="314" t="s">
        <v>2823</v>
      </c>
      <c r="G48" s="306"/>
      <c r="H48" s="277"/>
      <c r="I48" s="306"/>
      <c r="J48" s="277"/>
      <c r="K48" s="306"/>
      <c r="L48" s="277"/>
      <c r="M48" s="307">
        <f>+G48+I48+K48</f>
        <v>0</v>
      </c>
    </row>
    <row r="49" spans="3:14" x14ac:dyDescent="0.2">
      <c r="C49" s="314" t="s">
        <v>2826</v>
      </c>
      <c r="G49" s="306"/>
      <c r="H49" s="277"/>
      <c r="I49" s="306"/>
      <c r="J49" s="277"/>
      <c r="K49" s="306"/>
      <c r="L49" s="277"/>
      <c r="M49" s="307">
        <f>+G49+I49+K49</f>
        <v>0</v>
      </c>
    </row>
    <row r="50" spans="3:14" x14ac:dyDescent="0.2">
      <c r="C50" s="314" t="s">
        <v>2827</v>
      </c>
      <c r="G50" s="306"/>
      <c r="H50" s="277"/>
      <c r="I50" s="306"/>
      <c r="J50" s="277"/>
      <c r="K50" s="306"/>
      <c r="L50" s="277"/>
      <c r="M50" s="307">
        <f>+G50+I50+K50</f>
        <v>0</v>
      </c>
    </row>
    <row r="51" spans="3:14" x14ac:dyDescent="0.2">
      <c r="C51" s="314" t="s">
        <v>2814</v>
      </c>
      <c r="G51" s="307">
        <f>SUM(G49:G50)</f>
        <v>0</v>
      </c>
      <c r="H51" s="137"/>
      <c r="I51" s="307">
        <f>SUM(I49:I50)</f>
        <v>0</v>
      </c>
      <c r="J51" s="137"/>
      <c r="K51" s="307">
        <f>SUM(K49:K50)</f>
        <v>0</v>
      </c>
      <c r="L51" s="277"/>
      <c r="M51" s="307">
        <f>SUM(M49:M50)</f>
        <v>0</v>
      </c>
      <c r="N51" s="252"/>
    </row>
    <row r="52" spans="3:14" x14ac:dyDescent="0.2">
      <c r="I52" s="1070"/>
      <c r="J52" s="1070"/>
      <c r="K52" s="1070"/>
      <c r="M52" s="682"/>
    </row>
    <row r="53" spans="3:14" x14ac:dyDescent="0.2">
      <c r="C53" s="314" t="s">
        <v>2824</v>
      </c>
      <c r="G53" s="277"/>
      <c r="H53" s="277"/>
      <c r="I53" s="277"/>
      <c r="J53" s="277"/>
      <c r="K53" s="277"/>
      <c r="L53" s="277"/>
      <c r="M53" s="137"/>
    </row>
    <row r="54" spans="3:14" x14ac:dyDescent="0.2">
      <c r="C54" s="314" t="s">
        <v>2828</v>
      </c>
      <c r="G54" s="306"/>
      <c r="H54" s="277"/>
      <c r="I54" s="306"/>
      <c r="J54" s="277"/>
      <c r="K54" s="306"/>
      <c r="L54" s="277"/>
      <c r="M54" s="307">
        <f t="shared" ref="M54:M58" si="2">+G54+I54+K54</f>
        <v>0</v>
      </c>
    </row>
    <row r="55" spans="3:14" x14ac:dyDescent="0.2">
      <c r="C55" s="314" t="s">
        <v>2829</v>
      </c>
      <c r="G55" s="306"/>
      <c r="H55" s="277"/>
      <c r="I55" s="306"/>
      <c r="J55" s="277"/>
      <c r="K55" s="306"/>
      <c r="L55" s="277"/>
      <c r="M55" s="307">
        <f t="shared" si="2"/>
        <v>0</v>
      </c>
    </row>
    <row r="56" spans="3:14" x14ac:dyDescent="0.2">
      <c r="C56" s="314" t="s">
        <v>2830</v>
      </c>
      <c r="G56" s="306"/>
      <c r="H56" s="277"/>
      <c r="I56" s="306"/>
      <c r="J56" s="277"/>
      <c r="K56" s="306"/>
      <c r="L56" s="277"/>
      <c r="M56" s="307">
        <f t="shared" si="2"/>
        <v>0</v>
      </c>
    </row>
    <row r="57" spans="3:14" x14ac:dyDescent="0.2">
      <c r="C57" s="314" t="s">
        <v>2811</v>
      </c>
      <c r="G57" s="306"/>
      <c r="H57" s="277"/>
      <c r="I57" s="306"/>
      <c r="J57" s="277"/>
      <c r="K57" s="306"/>
      <c r="L57" s="277"/>
      <c r="M57" s="307">
        <f t="shared" si="2"/>
        <v>0</v>
      </c>
    </row>
    <row r="58" spans="3:14" x14ac:dyDescent="0.2">
      <c r="C58" s="314" t="s">
        <v>2831</v>
      </c>
      <c r="G58" s="306"/>
      <c r="H58" s="277"/>
      <c r="I58" s="306"/>
      <c r="J58" s="277"/>
      <c r="K58" s="306"/>
      <c r="L58" s="277"/>
      <c r="M58" s="307">
        <f t="shared" si="2"/>
        <v>0</v>
      </c>
    </row>
    <row r="59" spans="3:14" x14ac:dyDescent="0.2">
      <c r="C59" s="314" t="s">
        <v>2815</v>
      </c>
      <c r="G59" s="307">
        <f>SUM(G54:G58)</f>
        <v>0</v>
      </c>
      <c r="H59" s="137"/>
      <c r="I59" s="307">
        <f>SUM(I54:I58)</f>
        <v>0</v>
      </c>
      <c r="J59" s="137"/>
      <c r="K59" s="307">
        <f>SUM(K54:K58)</f>
        <v>0</v>
      </c>
      <c r="L59" s="277"/>
      <c r="M59" s="307">
        <f>SUM(M54:M58)</f>
        <v>0</v>
      </c>
    </row>
    <row r="60" spans="3:14" x14ac:dyDescent="0.2">
      <c r="G60" s="277"/>
      <c r="H60" s="277"/>
      <c r="I60" s="277"/>
      <c r="J60" s="277"/>
      <c r="K60" s="277"/>
      <c r="L60" s="277"/>
      <c r="M60" s="137"/>
    </row>
    <row r="61" spans="3:14" x14ac:dyDescent="0.2">
      <c r="C61" s="314" t="s">
        <v>2816</v>
      </c>
      <c r="G61" s="277"/>
      <c r="H61" s="277"/>
      <c r="I61" s="277"/>
      <c r="J61" s="277"/>
      <c r="K61" s="277"/>
      <c r="L61" s="277"/>
      <c r="M61" s="137"/>
    </row>
    <row r="62" spans="3:14" x14ac:dyDescent="0.2">
      <c r="C62" s="314" t="s">
        <v>2828</v>
      </c>
      <c r="G62" s="306"/>
      <c r="H62" s="277"/>
      <c r="I62" s="306"/>
      <c r="J62" s="277"/>
      <c r="K62" s="306"/>
      <c r="L62" s="277"/>
      <c r="M62" s="307">
        <f t="shared" ref="M62:M66" si="3">+G62+I62+K62</f>
        <v>0</v>
      </c>
    </row>
    <row r="63" spans="3:14" x14ac:dyDescent="0.2">
      <c r="C63" s="314" t="s">
        <v>2829</v>
      </c>
      <c r="G63" s="306"/>
      <c r="H63" s="277"/>
      <c r="I63" s="306"/>
      <c r="J63" s="277"/>
      <c r="K63" s="306"/>
      <c r="L63" s="277"/>
      <c r="M63" s="307">
        <f t="shared" si="3"/>
        <v>0</v>
      </c>
    </row>
    <row r="64" spans="3:14" ht="12" customHeight="1" x14ac:dyDescent="0.2">
      <c r="C64" s="314" t="s">
        <v>2830</v>
      </c>
      <c r="G64" s="306"/>
      <c r="H64" s="277"/>
      <c r="I64" s="306"/>
      <c r="J64" s="277"/>
      <c r="K64" s="306"/>
      <c r="L64" s="277"/>
      <c r="M64" s="307">
        <f t="shared" si="3"/>
        <v>0</v>
      </c>
    </row>
    <row r="65" spans="3:13" x14ac:dyDescent="0.2">
      <c r="C65" s="314" t="s">
        <v>2811</v>
      </c>
      <c r="G65" s="306"/>
      <c r="H65" s="277"/>
      <c r="I65" s="306"/>
      <c r="J65" s="277"/>
      <c r="K65" s="306"/>
      <c r="L65" s="277"/>
      <c r="M65" s="307">
        <f t="shared" si="3"/>
        <v>0</v>
      </c>
    </row>
    <row r="66" spans="3:13" x14ac:dyDescent="0.2">
      <c r="C66" s="314" t="s">
        <v>2831</v>
      </c>
      <c r="G66" s="306"/>
      <c r="H66" s="277"/>
      <c r="I66" s="306"/>
      <c r="J66" s="277"/>
      <c r="K66" s="306"/>
      <c r="L66" s="277"/>
      <c r="M66" s="307">
        <f t="shared" si="3"/>
        <v>0</v>
      </c>
    </row>
    <row r="67" spans="3:13" x14ac:dyDescent="0.2">
      <c r="C67" s="314" t="s">
        <v>2817</v>
      </c>
      <c r="G67" s="307">
        <f>SUM(G62:G66)</f>
        <v>0</v>
      </c>
      <c r="H67" s="137"/>
      <c r="I67" s="307">
        <f>SUM(I62:I66)</f>
        <v>0</v>
      </c>
      <c r="J67" s="137"/>
      <c r="K67" s="307">
        <f>SUM(K62:K66)</f>
        <v>0</v>
      </c>
      <c r="L67" s="277"/>
      <c r="M67" s="307">
        <f>SUM(M62:M66)</f>
        <v>0</v>
      </c>
    </row>
    <row r="68" spans="3:13" x14ac:dyDescent="0.2">
      <c r="G68" s="137"/>
      <c r="H68" s="137"/>
      <c r="I68" s="137"/>
      <c r="J68" s="137"/>
      <c r="K68" s="137"/>
      <c r="L68" s="277"/>
      <c r="M68" s="137"/>
    </row>
    <row r="69" spans="3:13" x14ac:dyDescent="0.2">
      <c r="C69" s="314" t="s">
        <v>2815</v>
      </c>
      <c r="G69" s="307">
        <f>+G59+G67</f>
        <v>0</v>
      </c>
      <c r="H69" s="137"/>
      <c r="I69" s="307">
        <f>+I59+I67</f>
        <v>0</v>
      </c>
      <c r="J69" s="137"/>
      <c r="K69" s="307">
        <f>+K59+K67</f>
        <v>0</v>
      </c>
      <c r="L69" s="277"/>
      <c r="M69" s="307">
        <f>+M59+M67</f>
        <v>0</v>
      </c>
    </row>
    <row r="70" spans="3:13" x14ac:dyDescent="0.2">
      <c r="G70" s="137"/>
      <c r="H70" s="137"/>
      <c r="I70" s="137"/>
      <c r="J70" s="137"/>
      <c r="K70" s="137"/>
      <c r="L70" s="277"/>
      <c r="M70" s="137"/>
    </row>
    <row r="71" spans="3:13" ht="13.5" thickBot="1" x14ac:dyDescent="0.25">
      <c r="C71" s="314" t="s">
        <v>2825</v>
      </c>
      <c r="G71" s="308">
        <f>+G51+G69</f>
        <v>0</v>
      </c>
      <c r="H71" s="137"/>
      <c r="I71" s="308">
        <f>+I51+I69</f>
        <v>0</v>
      </c>
      <c r="J71" s="137"/>
      <c r="K71" s="308">
        <f>+K51+K69</f>
        <v>0</v>
      </c>
      <c r="L71" s="277"/>
      <c r="M71" s="308">
        <f>+M51+M69</f>
        <v>0</v>
      </c>
    </row>
    <row r="72" spans="3:13" ht="13.5" thickTop="1" x14ac:dyDescent="0.2">
      <c r="I72" s="1438" t="s">
        <v>1383</v>
      </c>
      <c r="J72" s="1438"/>
      <c r="K72" s="1438"/>
      <c r="M72" s="682">
        <f>M71-'NET POSITION-PROPRIETARY(18)'!I78</f>
        <v>0</v>
      </c>
    </row>
    <row r="73" spans="3:13" x14ac:dyDescent="0.2">
      <c r="D73" s="302" t="s">
        <v>461</v>
      </c>
      <c r="J73" s="310"/>
      <c r="K73" s="310"/>
    </row>
    <row r="74" spans="3:13" x14ac:dyDescent="0.2">
      <c r="D74" s="237" t="str">
        <f>'CHANGE NET POSITION-PROP.(19)'!C10</f>
        <v>Name</v>
      </c>
      <c r="J74" s="1440">
        <f>'CHANGE NET POSITION-PROP.(19)'!C25</f>
        <v>0</v>
      </c>
      <c r="K74" s="1440"/>
    </row>
    <row r="75" spans="3:13" x14ac:dyDescent="0.2">
      <c r="D75" s="237" t="str">
        <f>'NET POSITION-PROPRIETARY(18)'!D10</f>
        <v>Name</v>
      </c>
      <c r="J75" s="309">
        <f>'CHANGE NET POSITION-PROP.(19)'!D25</f>
        <v>0</v>
      </c>
      <c r="K75" s="309"/>
    </row>
    <row r="76" spans="3:13" x14ac:dyDescent="0.2">
      <c r="D76" s="237" t="str">
        <f>'CHANGE NET POSITION-PROP.(19)'!E10</f>
        <v>Name</v>
      </c>
      <c r="J76" s="309">
        <f>'CHANGE NET POSITION-PROP.(19)'!E25</f>
        <v>0</v>
      </c>
      <c r="K76" s="309"/>
    </row>
    <row r="77" spans="3:13" x14ac:dyDescent="0.2">
      <c r="D77" s="237" t="str">
        <f>'NET POSITION-PROPRIETARY(18)'!F10</f>
        <v>Name</v>
      </c>
      <c r="J77" s="309">
        <f>'CHANGE NET POSITION-PROP.(19)'!F25</f>
        <v>0</v>
      </c>
      <c r="K77" s="309"/>
    </row>
    <row r="78" spans="3:13" x14ac:dyDescent="0.2">
      <c r="D78" s="237" t="str">
        <f>'NET POSITION-PROPRIETARY(18)'!G10</f>
        <v>Name</v>
      </c>
      <c r="J78" s="309">
        <f>'CHANGE NET POSITION-PROP.(19)'!G25</f>
        <v>0</v>
      </c>
      <c r="K78" s="309"/>
    </row>
    <row r="79" spans="3:13" x14ac:dyDescent="0.2">
      <c r="D79" s="314" t="s">
        <v>2714</v>
      </c>
      <c r="J79" s="309">
        <f>'CHANGE NET POSITION-PROP.(19)'!H25</f>
        <v>0</v>
      </c>
      <c r="K79" s="309"/>
    </row>
    <row r="80" spans="3:13" x14ac:dyDescent="0.2">
      <c r="J80" s="310"/>
      <c r="K80" s="310"/>
    </row>
    <row r="81" spans="1:13" ht="13.5" thickBot="1" x14ac:dyDescent="0.25">
      <c r="C81" s="1439" t="s">
        <v>2713</v>
      </c>
      <c r="D81" s="1439"/>
      <c r="E81" s="1439"/>
      <c r="F81" s="1439"/>
      <c r="G81" s="1439"/>
      <c r="H81" s="1439"/>
      <c r="I81" s="1439"/>
      <c r="J81" s="312">
        <f>SUM(J74:J80)</f>
        <v>0</v>
      </c>
      <c r="K81" s="312"/>
    </row>
    <row r="82" spans="1:13" ht="13.5" thickTop="1" x14ac:dyDescent="0.2">
      <c r="I82" s="1070"/>
      <c r="J82" s="1070"/>
      <c r="K82" s="1070"/>
      <c r="M82" s="682"/>
    </row>
    <row r="83" spans="1:13" ht="15.75" x14ac:dyDescent="0.25">
      <c r="A83" s="250" t="s">
        <v>871</v>
      </c>
      <c r="B83" s="252"/>
      <c r="C83" s="252"/>
      <c r="D83" s="252"/>
      <c r="E83" s="252"/>
      <c r="F83" s="252"/>
      <c r="G83" s="252"/>
      <c r="H83" s="252"/>
      <c r="I83" s="252"/>
      <c r="J83" s="252"/>
      <c r="K83" s="252"/>
      <c r="L83" s="252"/>
      <c r="M83" s="252"/>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I19" sqref="I19"/>
    </sheetView>
  </sheetViews>
  <sheetFormatPr defaultRowHeight="15" x14ac:dyDescent="0.25"/>
  <cols>
    <col min="1" max="1" width="3.5703125" style="781" customWidth="1"/>
    <col min="2" max="2" width="2.85546875" style="781" customWidth="1"/>
    <col min="3" max="3" width="66" style="810" customWidth="1"/>
    <col min="4" max="4" width="17.42578125" style="781" customWidth="1"/>
    <col min="5" max="5" width="15" style="781" customWidth="1"/>
    <col min="6" max="6" width="15.140625" style="781" customWidth="1"/>
    <col min="7" max="8" width="6.42578125" style="811" customWidth="1"/>
    <col min="9" max="9" width="6.42578125" style="781" customWidth="1"/>
    <col min="10" max="10" width="76" style="781" customWidth="1"/>
    <col min="11" max="11" width="18" style="781" bestFit="1" customWidth="1"/>
    <col min="12" max="12" width="12.140625" style="811" customWidth="1"/>
    <col min="13" max="13" width="14.5703125" style="781" customWidth="1"/>
    <col min="14" max="16384" width="9.140625" style="781"/>
  </cols>
  <sheetData>
    <row r="1" spans="1:18" ht="18" x14ac:dyDescent="0.25">
      <c r="B1" s="1452">
        <f>'COVER PAGE'!A9</f>
        <v>0</v>
      </c>
      <c r="C1" s="1452"/>
      <c r="D1" s="1452"/>
      <c r="E1" s="1452"/>
      <c r="F1" s="1452"/>
      <c r="G1" s="782"/>
      <c r="H1" s="782"/>
      <c r="I1" s="782"/>
      <c r="J1" s="782"/>
      <c r="K1" s="782"/>
      <c r="L1" s="767"/>
    </row>
    <row r="2" spans="1:18" ht="18" x14ac:dyDescent="0.25">
      <c r="B2" s="1452" t="s">
        <v>1056</v>
      </c>
      <c r="C2" s="1452"/>
      <c r="D2" s="1452"/>
      <c r="E2" s="1452"/>
      <c r="F2" s="1452"/>
      <c r="G2" s="782"/>
      <c r="H2" s="782"/>
      <c r="I2" s="782"/>
      <c r="J2" s="782"/>
      <c r="K2" s="782"/>
      <c r="L2" s="767"/>
    </row>
    <row r="3" spans="1:18" ht="18" x14ac:dyDescent="0.25">
      <c r="B3" s="1453" t="str">
        <f>'COVER PAGE'!A30</f>
        <v>FISCAL YEAR ENDING JUNE 30, 2024</v>
      </c>
      <c r="C3" s="1453"/>
      <c r="D3" s="1453"/>
      <c r="E3" s="1453"/>
      <c r="F3" s="1453"/>
      <c r="G3" s="783"/>
      <c r="H3" s="783"/>
      <c r="I3" s="783"/>
      <c r="J3" s="783"/>
      <c r="K3" s="783"/>
      <c r="L3" s="768"/>
    </row>
    <row r="4" spans="1:18" ht="18" x14ac:dyDescent="0.25">
      <c r="B4" s="768"/>
      <c r="C4" s="768"/>
      <c r="D4" s="768"/>
      <c r="E4" s="768"/>
      <c r="F4" s="768"/>
      <c r="G4" s="768"/>
      <c r="H4" s="768"/>
      <c r="I4" s="768"/>
      <c r="J4" s="768"/>
      <c r="K4" s="768"/>
      <c r="L4" s="750"/>
    </row>
    <row r="5" spans="1:18" s="785" customFormat="1" x14ac:dyDescent="0.25">
      <c r="A5" s="790" t="s">
        <v>987</v>
      </c>
      <c r="B5" s="1454" t="s">
        <v>2116</v>
      </c>
      <c r="C5" s="1454"/>
      <c r="D5" s="1454"/>
      <c r="E5" s="1454"/>
      <c r="F5" s="1454"/>
      <c r="G5" s="602"/>
      <c r="H5" s="602"/>
      <c r="I5" s="602"/>
      <c r="J5" s="602"/>
      <c r="K5" s="602"/>
      <c r="L5" s="769"/>
    </row>
    <row r="6" spans="1:18" s="785" customFormat="1" ht="27.75" customHeight="1" x14ac:dyDescent="0.2">
      <c r="A6" s="784"/>
      <c r="B6" s="1455" t="s">
        <v>2117</v>
      </c>
      <c r="C6" s="1455"/>
      <c r="D6" s="1455"/>
      <c r="E6" s="1455"/>
      <c r="F6" s="1455"/>
      <c r="G6" s="600"/>
      <c r="H6" s="600"/>
      <c r="I6" s="600"/>
      <c r="J6" s="600"/>
      <c r="K6" s="600"/>
      <c r="L6" s="766"/>
    </row>
    <row r="7" spans="1:18" s="785" customFormat="1" x14ac:dyDescent="0.25">
      <c r="A7" s="784"/>
      <c r="B7" s="751" t="s">
        <v>2169</v>
      </c>
      <c r="C7" s="751"/>
      <c r="D7" s="1199" t="s">
        <v>2170</v>
      </c>
      <c r="E7" s="751"/>
      <c r="F7" s="751"/>
      <c r="G7" s="600"/>
      <c r="H7" s="600"/>
      <c r="I7" s="600"/>
      <c r="J7" s="600"/>
      <c r="K7" s="600"/>
      <c r="L7" s="766"/>
    </row>
    <row r="8" spans="1:18" s="785" customFormat="1" ht="14.25" x14ac:dyDescent="0.2">
      <c r="A8" s="784"/>
      <c r="B8" s="786" t="s">
        <v>2146</v>
      </c>
      <c r="C8" s="787"/>
      <c r="D8" s="600"/>
      <c r="E8" s="600"/>
      <c r="F8" s="600"/>
      <c r="G8" s="600"/>
      <c r="H8" s="600"/>
      <c r="I8" s="600"/>
      <c r="J8" s="600"/>
      <c r="K8" s="600"/>
      <c r="L8" s="766"/>
    </row>
    <row r="9" spans="1:18" s="785" customFormat="1" ht="30" customHeight="1" x14ac:dyDescent="0.2">
      <c r="A9" s="784"/>
      <c r="B9" s="813" t="s">
        <v>2134</v>
      </c>
      <c r="C9" s="1456" t="s">
        <v>2135</v>
      </c>
      <c r="D9" s="1457"/>
      <c r="E9" s="1457"/>
      <c r="F9" s="1457"/>
      <c r="G9" s="788"/>
      <c r="H9" s="788"/>
      <c r="L9" s="788"/>
      <c r="M9" s="789"/>
      <c r="N9" s="789"/>
      <c r="O9" s="789"/>
      <c r="P9" s="789"/>
      <c r="Q9" s="789"/>
      <c r="R9" s="789"/>
    </row>
    <row r="10" spans="1:18" s="785" customFormat="1" ht="12.75" x14ac:dyDescent="0.2">
      <c r="A10" s="784"/>
      <c r="B10" s="784"/>
      <c r="C10" s="1447"/>
      <c r="D10" s="1447"/>
      <c r="E10" s="1447"/>
      <c r="F10" s="1447"/>
      <c r="G10" s="788"/>
      <c r="H10" s="788"/>
      <c r="L10" s="788"/>
      <c r="M10" s="789"/>
      <c r="N10" s="789"/>
      <c r="O10" s="789"/>
      <c r="P10" s="789"/>
      <c r="Q10" s="789"/>
      <c r="R10" s="789"/>
    </row>
    <row r="11" spans="1:18" s="785" customFormat="1" ht="12.75" x14ac:dyDescent="0.2">
      <c r="A11" s="784"/>
      <c r="B11" s="784"/>
      <c r="C11" s="1448"/>
      <c r="D11" s="1448"/>
      <c r="E11" s="1448"/>
      <c r="F11" s="1448"/>
      <c r="G11" s="788"/>
      <c r="H11" s="788"/>
      <c r="L11" s="788"/>
      <c r="M11" s="789"/>
      <c r="N11" s="789"/>
      <c r="O11" s="789"/>
      <c r="P11" s="789"/>
      <c r="Q11" s="789"/>
      <c r="R11" s="789"/>
    </row>
    <row r="12" spans="1:18" s="785" customFormat="1" ht="9" customHeight="1" x14ac:dyDescent="0.2">
      <c r="A12" s="784"/>
      <c r="B12" s="790"/>
      <c r="C12" s="1442"/>
      <c r="D12" s="1442"/>
      <c r="E12" s="1442"/>
      <c r="F12" s="1442"/>
      <c r="G12" s="788"/>
      <c r="H12" s="788"/>
      <c r="L12" s="788"/>
    </row>
    <row r="13" spans="1:18" s="785" customFormat="1" ht="9" customHeight="1" x14ac:dyDescent="0.2">
      <c r="A13" s="784"/>
      <c r="B13" s="790"/>
      <c r="C13" s="791"/>
      <c r="D13" s="791"/>
      <c r="E13" s="791"/>
      <c r="F13" s="791"/>
      <c r="G13" s="788"/>
      <c r="H13" s="788"/>
      <c r="L13" s="788"/>
    </row>
    <row r="14" spans="1:18" s="785" customFormat="1" ht="12.75" x14ac:dyDescent="0.2">
      <c r="A14" s="784"/>
      <c r="B14" s="784" t="s">
        <v>2129</v>
      </c>
      <c r="C14" s="784" t="s">
        <v>2133</v>
      </c>
      <c r="D14" s="812"/>
      <c r="E14" s="812"/>
      <c r="F14" s="812"/>
      <c r="G14" s="788"/>
      <c r="H14" s="788"/>
      <c r="L14" s="788"/>
    </row>
    <row r="15" spans="1:18" s="785" customFormat="1" ht="12.75" x14ac:dyDescent="0.2">
      <c r="A15" s="784"/>
      <c r="B15" s="784"/>
      <c r="C15" s="1447"/>
      <c r="D15" s="1447"/>
      <c r="E15" s="1447"/>
      <c r="F15" s="1447"/>
      <c r="G15" s="788"/>
      <c r="H15" s="788"/>
      <c r="L15" s="788"/>
    </row>
    <row r="16" spans="1:18" s="785" customFormat="1" ht="12.75" x14ac:dyDescent="0.2">
      <c r="A16" s="784"/>
      <c r="B16" s="784"/>
      <c r="C16" s="1448"/>
      <c r="D16" s="1448"/>
      <c r="E16" s="1448"/>
      <c r="F16" s="1448"/>
      <c r="G16" s="788"/>
      <c r="H16" s="788"/>
      <c r="L16" s="788"/>
    </row>
    <row r="17" spans="1:12" s="785" customFormat="1" ht="9" customHeight="1" x14ac:dyDescent="0.2">
      <c r="A17" s="784"/>
      <c r="B17" s="784"/>
      <c r="C17" s="784"/>
      <c r="D17" s="784"/>
      <c r="E17" s="784"/>
      <c r="F17" s="784"/>
      <c r="G17" s="788"/>
      <c r="H17" s="788"/>
      <c r="L17" s="788"/>
    </row>
    <row r="18" spans="1:12" s="785" customFormat="1" ht="12.75" x14ac:dyDescent="0.2">
      <c r="A18" s="784"/>
      <c r="B18" s="784" t="s">
        <v>2130</v>
      </c>
      <c r="C18" s="784" t="s">
        <v>2136</v>
      </c>
      <c r="D18" s="784"/>
      <c r="E18" s="784"/>
      <c r="F18" s="784"/>
      <c r="G18" s="788"/>
      <c r="H18" s="788"/>
      <c r="L18" s="788"/>
    </row>
    <row r="19" spans="1:12" s="785" customFormat="1" ht="9" customHeight="1" x14ac:dyDescent="0.2">
      <c r="A19" s="784"/>
      <c r="B19" s="784"/>
      <c r="C19" s="784"/>
      <c r="D19" s="784"/>
      <c r="E19" s="784"/>
      <c r="F19" s="784"/>
      <c r="G19" s="788"/>
      <c r="H19" s="788"/>
      <c r="L19" s="788"/>
    </row>
    <row r="20" spans="1:12" s="785" customFormat="1" ht="34.5" customHeight="1" x14ac:dyDescent="0.2">
      <c r="A20" s="784"/>
      <c r="B20" s="814" t="s">
        <v>2131</v>
      </c>
      <c r="C20" s="1449" t="s">
        <v>2137</v>
      </c>
      <c r="D20" s="1449"/>
      <c r="E20" s="1449"/>
      <c r="F20" s="1449"/>
      <c r="G20" s="792"/>
      <c r="H20" s="792"/>
      <c r="J20" s="789"/>
      <c r="K20" s="789"/>
      <c r="L20" s="792"/>
    </row>
    <row r="21" spans="1:12" s="785" customFormat="1" ht="12.75" x14ac:dyDescent="0.2">
      <c r="A21" s="784"/>
      <c r="B21" s="784"/>
      <c r="C21" s="1447"/>
      <c r="D21" s="1447"/>
      <c r="E21" s="1447"/>
      <c r="F21" s="1447"/>
      <c r="G21" s="792"/>
      <c r="H21" s="792"/>
      <c r="J21" s="789"/>
      <c r="K21" s="789"/>
      <c r="L21" s="792"/>
    </row>
    <row r="22" spans="1:12" s="785" customFormat="1" ht="12.75" x14ac:dyDescent="0.2">
      <c r="A22" s="784"/>
      <c r="B22" s="784"/>
      <c r="C22" s="1448"/>
      <c r="D22" s="1448"/>
      <c r="E22" s="1448"/>
      <c r="F22" s="1448"/>
      <c r="G22" s="788"/>
      <c r="H22" s="788"/>
      <c r="L22" s="788"/>
    </row>
    <row r="23" spans="1:12" s="785" customFormat="1" ht="9" customHeight="1" x14ac:dyDescent="0.2">
      <c r="A23" s="784"/>
      <c r="B23" s="784"/>
      <c r="C23" s="784"/>
      <c r="D23" s="784"/>
      <c r="E23" s="784"/>
      <c r="F23" s="784"/>
      <c r="G23" s="788"/>
      <c r="H23" s="788"/>
      <c r="L23" s="788"/>
    </row>
    <row r="24" spans="1:12" s="785" customFormat="1" ht="17.25" customHeight="1" x14ac:dyDescent="0.2">
      <c r="A24" s="784"/>
      <c r="B24" s="784" t="s">
        <v>2132</v>
      </c>
      <c r="C24" s="1449" t="s">
        <v>2138</v>
      </c>
      <c r="D24" s="1449"/>
      <c r="E24" s="1449"/>
      <c r="F24" s="1449"/>
      <c r="G24" s="788"/>
      <c r="H24" s="788"/>
      <c r="L24" s="788"/>
    </row>
    <row r="25" spans="1:12" s="785" customFormat="1" ht="12.75" x14ac:dyDescent="0.2">
      <c r="A25" s="784"/>
      <c r="B25" s="784"/>
      <c r="C25" s="1447"/>
      <c r="D25" s="1447"/>
      <c r="E25" s="1447"/>
      <c r="F25" s="1447"/>
      <c r="G25" s="788"/>
      <c r="H25" s="788"/>
      <c r="L25" s="788"/>
    </row>
    <row r="26" spans="1:12" s="785" customFormat="1" ht="12.75" x14ac:dyDescent="0.2">
      <c r="A26" s="784"/>
      <c r="B26" s="784"/>
      <c r="C26" s="1448"/>
      <c r="D26" s="1448"/>
      <c r="E26" s="1448"/>
      <c r="F26" s="1448"/>
      <c r="G26" s="788"/>
      <c r="H26" s="788"/>
      <c r="L26" s="788"/>
    </row>
    <row r="27" spans="1:12" s="785" customFormat="1" ht="12.75" x14ac:dyDescent="0.2">
      <c r="A27" s="784"/>
      <c r="B27" s="784"/>
      <c r="C27" s="1448"/>
      <c r="D27" s="1448"/>
      <c r="E27" s="1448"/>
      <c r="F27" s="1448"/>
      <c r="G27" s="788"/>
      <c r="H27" s="788"/>
      <c r="L27" s="788"/>
    </row>
    <row r="28" spans="1:12" s="785" customFormat="1" ht="9" customHeight="1" x14ac:dyDescent="0.2">
      <c r="A28" s="784"/>
      <c r="B28" s="784"/>
      <c r="C28" s="784"/>
      <c r="D28" s="784"/>
      <c r="E28" s="784"/>
      <c r="F28" s="784"/>
      <c r="G28" s="788"/>
      <c r="H28" s="788"/>
      <c r="L28" s="788"/>
    </row>
    <row r="29" spans="1:12" s="785" customFormat="1" ht="35.25" customHeight="1" x14ac:dyDescent="0.2">
      <c r="A29" s="784"/>
      <c r="B29" s="816" t="s">
        <v>2145</v>
      </c>
      <c r="C29" s="1449" t="s">
        <v>2118</v>
      </c>
      <c r="D29" s="1449"/>
      <c r="E29" s="1449"/>
      <c r="F29" s="1449"/>
      <c r="G29" s="788"/>
      <c r="H29" s="788"/>
      <c r="L29" s="788"/>
    </row>
    <row r="30" spans="1:12" s="785" customFormat="1" ht="12.75" x14ac:dyDescent="0.2">
      <c r="A30" s="784"/>
      <c r="B30" s="784"/>
      <c r="C30" s="1447"/>
      <c r="D30" s="1447"/>
      <c r="E30" s="1447"/>
      <c r="F30" s="1447"/>
      <c r="G30" s="788"/>
      <c r="H30" s="788"/>
      <c r="L30" s="788"/>
    </row>
    <row r="31" spans="1:12" s="785" customFormat="1" ht="12.75" x14ac:dyDescent="0.2">
      <c r="A31" s="784"/>
      <c r="B31" s="784"/>
      <c r="C31" s="1448"/>
      <c r="D31" s="1448"/>
      <c r="E31" s="1448"/>
      <c r="F31" s="1448"/>
      <c r="G31" s="788"/>
      <c r="H31" s="788"/>
      <c r="L31" s="788"/>
    </row>
    <row r="32" spans="1:12" s="785" customFormat="1" ht="12.75" x14ac:dyDescent="0.2">
      <c r="A32" s="784"/>
      <c r="B32" s="784"/>
      <c r="C32" s="791"/>
      <c r="D32" s="791"/>
      <c r="E32" s="791"/>
      <c r="F32" s="791"/>
      <c r="G32" s="788"/>
      <c r="H32" s="788"/>
      <c r="L32" s="788"/>
    </row>
    <row r="33" spans="1:18" s="785" customFormat="1" ht="12.75" x14ac:dyDescent="0.2">
      <c r="A33" s="784"/>
      <c r="B33" s="817" t="s">
        <v>2147</v>
      </c>
      <c r="C33" s="791"/>
      <c r="D33" s="784"/>
      <c r="E33" s="784"/>
      <c r="F33" s="784"/>
      <c r="G33" s="788"/>
      <c r="H33" s="788"/>
      <c r="L33" s="788"/>
    </row>
    <row r="34" spans="1:18" s="785" customFormat="1" ht="14.25" x14ac:dyDescent="0.2">
      <c r="A34" s="784"/>
      <c r="B34" s="786" t="s">
        <v>2119</v>
      </c>
      <c r="C34" s="793"/>
      <c r="D34" s="784"/>
      <c r="E34" s="784"/>
      <c r="F34" s="784"/>
      <c r="G34" s="788"/>
      <c r="H34" s="788"/>
      <c r="L34" s="788"/>
    </row>
    <row r="35" spans="1:18" s="785" customFormat="1" ht="12.75" x14ac:dyDescent="0.2">
      <c r="A35" s="784"/>
      <c r="B35" s="784" t="s">
        <v>2134</v>
      </c>
      <c r="C35" s="1451" t="s">
        <v>2139</v>
      </c>
      <c r="D35" s="1451"/>
      <c r="E35" s="1451"/>
      <c r="F35" s="1451"/>
      <c r="G35" s="788"/>
      <c r="H35" s="788"/>
      <c r="L35" s="788"/>
    </row>
    <row r="36" spans="1:18" s="785" customFormat="1" ht="12.75" x14ac:dyDescent="0.2">
      <c r="A36" s="784"/>
      <c r="B36" s="784"/>
      <c r="C36" s="1450"/>
      <c r="D36" s="1450"/>
      <c r="E36" s="1450"/>
      <c r="F36" s="1450"/>
      <c r="G36" s="788"/>
      <c r="H36" s="788"/>
      <c r="L36" s="788"/>
    </row>
    <row r="37" spans="1:18" s="785" customFormat="1" ht="12.75" x14ac:dyDescent="0.2">
      <c r="A37" s="784"/>
      <c r="B37" s="784"/>
      <c r="C37" s="1444"/>
      <c r="D37" s="1444"/>
      <c r="E37" s="1444"/>
      <c r="F37" s="1444"/>
      <c r="G37" s="788"/>
      <c r="H37" s="788"/>
      <c r="L37" s="788"/>
    </row>
    <row r="38" spans="1:18" s="785" customFormat="1" ht="16.5" customHeight="1" x14ac:dyDescent="0.2">
      <c r="A38" s="784"/>
      <c r="B38" s="784"/>
      <c r="C38" s="1442"/>
      <c r="D38" s="1442"/>
      <c r="E38" s="1442"/>
      <c r="F38" s="1442"/>
      <c r="G38" s="788"/>
      <c r="H38" s="788"/>
      <c r="L38" s="788"/>
    </row>
    <row r="39" spans="1:18" s="785" customFormat="1" ht="12.75" x14ac:dyDescent="0.2">
      <c r="A39" s="784"/>
      <c r="B39" s="784" t="s">
        <v>2129</v>
      </c>
      <c r="C39" s="1443" t="s">
        <v>2142</v>
      </c>
      <c r="D39" s="1444"/>
      <c r="E39" s="1444"/>
      <c r="F39" s="1445"/>
      <c r="G39" s="788"/>
      <c r="H39" s="788"/>
      <c r="L39" s="788"/>
    </row>
    <row r="40" spans="1:18" s="785" customFormat="1" ht="12.75" x14ac:dyDescent="0.2">
      <c r="A40" s="784"/>
      <c r="B40" s="784"/>
      <c r="C40" s="794"/>
      <c r="D40" s="795" t="s">
        <v>2120</v>
      </c>
      <c r="E40" s="795" t="s">
        <v>2121</v>
      </c>
      <c r="F40" s="796" t="s">
        <v>2122</v>
      </c>
      <c r="G40" s="788"/>
      <c r="H40" s="788"/>
      <c r="L40" s="788"/>
    </row>
    <row r="41" spans="1:18" s="785" customFormat="1" ht="25.5" x14ac:dyDescent="0.2">
      <c r="A41" s="784"/>
      <c r="B41" s="784"/>
      <c r="C41" s="794"/>
      <c r="D41" s="797" t="s">
        <v>2123</v>
      </c>
      <c r="E41" s="797" t="s">
        <v>2124</v>
      </c>
      <c r="F41" s="798" t="s">
        <v>2125</v>
      </c>
      <c r="G41" s="788"/>
      <c r="H41" s="788"/>
      <c r="L41" s="788"/>
    </row>
    <row r="42" spans="1:18" s="785" customFormat="1" ht="12.75" customHeight="1" x14ac:dyDescent="0.2">
      <c r="A42" s="784"/>
      <c r="B42" s="784"/>
      <c r="C42" s="799" t="s">
        <v>2140</v>
      </c>
      <c r="D42" s="800"/>
      <c r="E42" s="801"/>
      <c r="F42" s="802"/>
      <c r="G42" s="788"/>
      <c r="H42" s="788"/>
      <c r="L42" s="788"/>
    </row>
    <row r="43" spans="1:18" s="785" customFormat="1" ht="12.75" customHeight="1" x14ac:dyDescent="0.2">
      <c r="A43" s="784"/>
      <c r="B43" s="784"/>
      <c r="C43" s="799" t="s">
        <v>2141</v>
      </c>
      <c r="D43" s="800"/>
      <c r="E43" s="801"/>
      <c r="F43" s="802"/>
      <c r="G43" s="788"/>
      <c r="H43" s="788"/>
      <c r="L43" s="788"/>
    </row>
    <row r="44" spans="1:18" s="785" customFormat="1" ht="12.75" customHeight="1" x14ac:dyDescent="0.2">
      <c r="A44" s="784"/>
      <c r="B44" s="784"/>
      <c r="C44" s="799" t="s">
        <v>2126</v>
      </c>
      <c r="D44" s="800"/>
      <c r="E44" s="801"/>
      <c r="F44" s="803"/>
      <c r="G44" s="788"/>
      <c r="H44" s="788"/>
      <c r="L44" s="788"/>
    </row>
    <row r="45" spans="1:18" s="785" customFormat="1" ht="12.75" customHeight="1" x14ac:dyDescent="0.2">
      <c r="A45" s="784"/>
      <c r="B45" s="784"/>
      <c r="C45" s="799" t="s">
        <v>2127</v>
      </c>
      <c r="D45" s="804"/>
      <c r="E45" s="805" t="e">
        <f>D45/D46</f>
        <v>#DIV/0!</v>
      </c>
      <c r="F45" s="803"/>
      <c r="G45" s="788"/>
      <c r="H45" s="788"/>
      <c r="L45" s="788"/>
    </row>
    <row r="46" spans="1:18" s="785" customFormat="1" ht="12.75" customHeight="1" x14ac:dyDescent="0.2">
      <c r="A46" s="784"/>
      <c r="B46" s="784"/>
      <c r="C46" s="806" t="s">
        <v>2128</v>
      </c>
      <c r="D46" s="804">
        <f>SUM(D42:D45)</f>
        <v>0</v>
      </c>
      <c r="E46" s="807"/>
      <c r="F46" s="808"/>
      <c r="G46" s="788"/>
      <c r="H46" s="788"/>
      <c r="L46" s="788"/>
    </row>
    <row r="47" spans="1:18" s="785" customFormat="1" ht="9" customHeight="1" x14ac:dyDescent="0.2">
      <c r="A47" s="784"/>
      <c r="B47" s="784"/>
      <c r="C47" s="809"/>
      <c r="D47" s="784"/>
      <c r="E47" s="784"/>
      <c r="F47" s="784"/>
      <c r="G47" s="788"/>
      <c r="H47" s="788"/>
      <c r="L47" s="788"/>
    </row>
    <row r="48" spans="1:18" s="788" customFormat="1" ht="30" customHeight="1" x14ac:dyDescent="0.2">
      <c r="A48" s="791"/>
      <c r="B48" s="815" t="s">
        <v>2130</v>
      </c>
      <c r="C48" s="1446" t="s">
        <v>2143</v>
      </c>
      <c r="D48" s="1446"/>
      <c r="E48" s="1446"/>
      <c r="F48" s="1446"/>
      <c r="I48" s="785"/>
      <c r="J48" s="785"/>
      <c r="K48" s="785"/>
      <c r="M48" s="785"/>
      <c r="N48" s="785"/>
      <c r="O48" s="785"/>
      <c r="P48" s="785"/>
      <c r="Q48" s="785"/>
      <c r="R48" s="785"/>
    </row>
    <row r="49" spans="1:18" s="788" customFormat="1" ht="12.75" x14ac:dyDescent="0.2">
      <c r="A49" s="791"/>
      <c r="B49" s="784"/>
      <c r="C49" s="1447"/>
      <c r="D49" s="1447"/>
      <c r="E49" s="1447"/>
      <c r="F49" s="1447"/>
      <c r="I49" s="785"/>
      <c r="J49" s="785"/>
      <c r="K49" s="785"/>
      <c r="M49" s="785"/>
      <c r="N49" s="785"/>
      <c r="O49" s="785"/>
      <c r="P49" s="785"/>
      <c r="Q49" s="785"/>
      <c r="R49" s="785"/>
    </row>
    <row r="50" spans="1:18" s="788" customFormat="1" ht="12.75" x14ac:dyDescent="0.2">
      <c r="A50" s="791"/>
      <c r="B50" s="784"/>
      <c r="C50" s="1448"/>
      <c r="D50" s="1448"/>
      <c r="E50" s="1448"/>
      <c r="F50" s="1448"/>
      <c r="I50" s="785"/>
      <c r="J50" s="785"/>
      <c r="K50" s="785"/>
      <c r="M50" s="785"/>
      <c r="N50" s="785"/>
      <c r="O50" s="785"/>
      <c r="P50" s="785"/>
      <c r="Q50" s="785"/>
      <c r="R50" s="785"/>
    </row>
    <row r="51" spans="1:18" s="788" customFormat="1" ht="12.75" x14ac:dyDescent="0.2">
      <c r="A51" s="791"/>
      <c r="B51" s="784"/>
      <c r="C51" s="1448"/>
      <c r="D51" s="1448"/>
      <c r="E51" s="1448"/>
      <c r="F51" s="1448"/>
      <c r="I51" s="785"/>
      <c r="J51" s="785"/>
      <c r="K51" s="785"/>
      <c r="M51" s="785"/>
      <c r="N51" s="785"/>
      <c r="O51" s="785"/>
      <c r="P51" s="785"/>
      <c r="Q51" s="785"/>
      <c r="R51" s="785"/>
    </row>
    <row r="52" spans="1:18" s="788" customFormat="1" ht="12.75" x14ac:dyDescent="0.2">
      <c r="A52" s="791"/>
      <c r="B52" s="784"/>
      <c r="C52" s="1442"/>
      <c r="D52" s="1442"/>
      <c r="E52" s="1442"/>
      <c r="F52" s="1442"/>
      <c r="I52" s="785"/>
      <c r="J52" s="785"/>
      <c r="K52" s="785"/>
      <c r="M52" s="785"/>
      <c r="N52" s="785"/>
      <c r="O52" s="785"/>
      <c r="P52" s="785"/>
      <c r="Q52" s="785"/>
      <c r="R52" s="785"/>
    </row>
    <row r="53" spans="1:18" s="788" customFormat="1" ht="30.75" customHeight="1" x14ac:dyDescent="0.2">
      <c r="A53" s="791"/>
      <c r="B53" s="814" t="s">
        <v>2131</v>
      </c>
      <c r="C53" s="1449" t="s">
        <v>2148</v>
      </c>
      <c r="D53" s="1449"/>
      <c r="E53" s="1449"/>
      <c r="F53" s="1449"/>
      <c r="I53" s="785"/>
      <c r="J53" s="785"/>
      <c r="K53" s="785"/>
      <c r="M53" s="785"/>
      <c r="N53" s="785"/>
      <c r="O53" s="785"/>
      <c r="P53" s="785"/>
      <c r="Q53" s="785"/>
      <c r="R53" s="785"/>
    </row>
    <row r="54" spans="1:18" s="788" customFormat="1" ht="12.75" x14ac:dyDescent="0.2">
      <c r="A54" s="791"/>
      <c r="B54" s="784"/>
      <c r="C54" s="1447"/>
      <c r="D54" s="1447"/>
      <c r="E54" s="1447"/>
      <c r="F54" s="1447"/>
      <c r="I54" s="785"/>
      <c r="J54" s="785"/>
      <c r="K54" s="785"/>
      <c r="M54" s="785"/>
      <c r="N54" s="785"/>
      <c r="O54" s="785"/>
      <c r="P54" s="785"/>
      <c r="Q54" s="785"/>
      <c r="R54" s="785"/>
    </row>
    <row r="55" spans="1:18" s="788" customFormat="1" ht="12.75" x14ac:dyDescent="0.2">
      <c r="A55" s="791"/>
      <c r="B55" s="784"/>
      <c r="C55" s="1448"/>
      <c r="D55" s="1448"/>
      <c r="E55" s="1448"/>
      <c r="F55" s="1448"/>
      <c r="I55" s="785"/>
      <c r="J55" s="785"/>
      <c r="K55" s="785"/>
      <c r="M55" s="785"/>
      <c r="N55" s="785"/>
      <c r="O55" s="785"/>
      <c r="P55" s="785"/>
      <c r="Q55" s="785"/>
      <c r="R55" s="785"/>
    </row>
    <row r="56" spans="1:18" s="788" customFormat="1" ht="12.75" x14ac:dyDescent="0.2">
      <c r="A56" s="791"/>
      <c r="B56" s="784"/>
      <c r="C56" s="1448"/>
      <c r="D56" s="1448"/>
      <c r="E56" s="1448"/>
      <c r="F56" s="1448"/>
      <c r="I56" s="785"/>
      <c r="J56" s="785"/>
      <c r="K56" s="785"/>
      <c r="M56" s="785"/>
      <c r="N56" s="785"/>
      <c r="O56" s="785"/>
      <c r="P56" s="785"/>
      <c r="Q56" s="785"/>
      <c r="R56" s="785"/>
    </row>
    <row r="57" spans="1:18" s="788" customFormat="1" ht="12.75" x14ac:dyDescent="0.2">
      <c r="A57" s="791"/>
      <c r="B57" s="784"/>
      <c r="C57" s="1442"/>
      <c r="D57" s="1442"/>
      <c r="E57" s="1442"/>
      <c r="F57" s="1442"/>
      <c r="I57" s="785"/>
      <c r="J57" s="785"/>
      <c r="K57" s="785"/>
      <c r="M57" s="785"/>
      <c r="N57" s="785"/>
      <c r="O57" s="785"/>
      <c r="P57" s="785"/>
      <c r="Q57" s="785"/>
      <c r="R57" s="785"/>
    </row>
    <row r="58" spans="1:18" s="785" customFormat="1" ht="12.75" x14ac:dyDescent="0.2">
      <c r="A58" s="784"/>
      <c r="B58" s="784"/>
      <c r="C58" s="1441" t="s">
        <v>2144</v>
      </c>
      <c r="D58" s="1442"/>
      <c r="E58" s="1442"/>
      <c r="F58" s="1442"/>
      <c r="G58" s="788"/>
      <c r="H58" s="788"/>
      <c r="L58" s="788"/>
    </row>
  </sheetData>
  <mergeCells count="37">
    <mergeCell ref="C16:F16"/>
    <mergeCell ref="B1:F1"/>
    <mergeCell ref="B2:F2"/>
    <mergeCell ref="B3:F3"/>
    <mergeCell ref="B5:F5"/>
    <mergeCell ref="B6:F6"/>
    <mergeCell ref="C9:F9"/>
    <mergeCell ref="C10:F10"/>
    <mergeCell ref="C11:F11"/>
    <mergeCell ref="C12:F12"/>
    <mergeCell ref="C15:F15"/>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58:F58"/>
    <mergeCell ref="C39:F39"/>
    <mergeCell ref="C48:F48"/>
    <mergeCell ref="C49:F49"/>
    <mergeCell ref="C50:F50"/>
    <mergeCell ref="C51:F51"/>
    <mergeCell ref="C52:F52"/>
    <mergeCell ref="C53:F53"/>
    <mergeCell ref="C54:F54"/>
    <mergeCell ref="C55:F55"/>
    <mergeCell ref="C56:F56"/>
    <mergeCell ref="C57:F57"/>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A3" sqref="A3:M3"/>
    </sheetView>
  </sheetViews>
  <sheetFormatPr defaultColWidth="8.85546875" defaultRowHeight="12.75" x14ac:dyDescent="0.2"/>
  <cols>
    <col min="1" max="2" width="3.7109375" style="237" customWidth="1"/>
    <col min="3" max="5" width="8.85546875" style="237"/>
    <col min="6" max="6" width="12.85546875" style="237" customWidth="1"/>
    <col min="7" max="7" width="3.5703125" style="237" customWidth="1"/>
    <col min="8" max="8" width="13.7109375" style="237" customWidth="1"/>
    <col min="9" max="9" width="4.7109375" style="237" customWidth="1"/>
    <col min="10" max="10" width="13.42578125" style="237" customWidth="1"/>
    <col min="11" max="11" width="6.85546875" style="237" customWidth="1"/>
    <col min="12" max="12" width="15.7109375" style="237" customWidth="1"/>
    <col min="13" max="16384" width="8.85546875" style="237"/>
  </cols>
  <sheetData>
    <row r="1" spans="1:15" ht="18" x14ac:dyDescent="0.25">
      <c r="A1" s="1477">
        <f>'NOTES TO FIN ST (32)'!A1</f>
        <v>0</v>
      </c>
      <c r="B1" s="1478"/>
      <c r="C1" s="1478"/>
      <c r="D1" s="1478"/>
      <c r="E1" s="1478"/>
      <c r="F1" s="1478"/>
      <c r="G1" s="1478"/>
      <c r="H1" s="1478"/>
      <c r="I1" s="1478"/>
      <c r="J1" s="1478"/>
      <c r="K1" s="1478"/>
      <c r="L1" s="1478"/>
      <c r="M1" s="1478"/>
      <c r="N1" s="252"/>
      <c r="O1" s="252"/>
    </row>
    <row r="2" spans="1:15" ht="18" x14ac:dyDescent="0.25">
      <c r="A2" s="1477" t="s">
        <v>1056</v>
      </c>
      <c r="B2" s="1478"/>
      <c r="C2" s="1478"/>
      <c r="D2" s="1478"/>
      <c r="E2" s="1478"/>
      <c r="F2" s="1478"/>
      <c r="G2" s="1478"/>
      <c r="H2" s="1478"/>
      <c r="I2" s="1478"/>
      <c r="J2" s="1478"/>
      <c r="K2" s="1478"/>
      <c r="L2" s="1478"/>
      <c r="M2" s="1478"/>
      <c r="N2" s="252"/>
      <c r="O2" s="252"/>
    </row>
    <row r="3" spans="1:15" ht="18" x14ac:dyDescent="0.25">
      <c r="A3" s="1479" t="str">
        <f>'NOTES TO FIN ST (32)'!A3</f>
        <v>FISCAL YEAR ENDING JUNE 30, 2024</v>
      </c>
      <c r="B3" s="1478"/>
      <c r="C3" s="1478"/>
      <c r="D3" s="1478"/>
      <c r="E3" s="1478"/>
      <c r="F3" s="1478"/>
      <c r="G3" s="1478"/>
      <c r="H3" s="1478"/>
      <c r="I3" s="1478"/>
      <c r="J3" s="1478"/>
      <c r="K3" s="1478"/>
      <c r="L3" s="1478"/>
      <c r="M3" s="1478"/>
      <c r="N3" s="252"/>
      <c r="O3" s="252"/>
    </row>
    <row r="5" spans="1:15" x14ac:dyDescent="0.2">
      <c r="A5" s="299" t="s">
        <v>72</v>
      </c>
      <c r="C5" s="300" t="s">
        <v>631</v>
      </c>
    </row>
    <row r="7" spans="1:15" x14ac:dyDescent="0.2">
      <c r="B7" s="301" t="s">
        <v>376</v>
      </c>
      <c r="C7" s="300" t="s">
        <v>780</v>
      </c>
    </row>
    <row r="8" spans="1:15" ht="26.25" customHeight="1" x14ac:dyDescent="0.2">
      <c r="C8" s="1465" t="s">
        <v>2856</v>
      </c>
      <c r="D8" s="1465"/>
      <c r="E8" s="1465"/>
      <c r="F8" s="1465"/>
      <c r="G8" s="1465"/>
      <c r="H8" s="1465"/>
      <c r="I8" s="1465"/>
      <c r="J8" s="1465"/>
      <c r="K8" s="1465"/>
      <c r="L8" s="1465"/>
      <c r="M8" s="1465"/>
    </row>
    <row r="10" spans="1:15" ht="40.5" customHeight="1" x14ac:dyDescent="0.2">
      <c r="C10" s="1152" t="s">
        <v>781</v>
      </c>
      <c r="D10" s="1153"/>
      <c r="E10" s="1474" t="s">
        <v>782</v>
      </c>
      <c r="F10" s="1475"/>
      <c r="G10" s="1476"/>
      <c r="H10" s="1152" t="s">
        <v>765</v>
      </c>
      <c r="I10" s="1153"/>
      <c r="J10" s="1153"/>
      <c r="K10" s="1152" t="s">
        <v>2855</v>
      </c>
      <c r="L10" s="1153"/>
      <c r="M10" s="1154"/>
    </row>
    <row r="11" spans="1:15" x14ac:dyDescent="0.2">
      <c r="C11" s="1480"/>
      <c r="D11" s="1481"/>
      <c r="E11" s="1480"/>
      <c r="F11" s="1482"/>
      <c r="G11" s="1481"/>
      <c r="H11" s="1480"/>
      <c r="I11" s="1482"/>
      <c r="J11" s="1481"/>
      <c r="K11" s="1483"/>
      <c r="L11" s="1484"/>
      <c r="M11" s="1485"/>
    </row>
    <row r="12" spans="1:15" x14ac:dyDescent="0.2">
      <c r="C12" s="1468"/>
      <c r="D12" s="1470"/>
      <c r="E12" s="1468"/>
      <c r="F12" s="1469"/>
      <c r="G12" s="1470"/>
      <c r="H12" s="1468"/>
      <c r="I12" s="1469"/>
      <c r="J12" s="1470"/>
      <c r="K12" s="1471"/>
      <c r="L12" s="1472"/>
      <c r="M12" s="1473"/>
    </row>
    <row r="13" spans="1:15" x14ac:dyDescent="0.2">
      <c r="C13" s="1468"/>
      <c r="D13" s="1470"/>
      <c r="E13" s="1468"/>
      <c r="F13" s="1469"/>
      <c r="G13" s="1470"/>
      <c r="H13" s="1468"/>
      <c r="I13" s="1469"/>
      <c r="J13" s="1470"/>
      <c r="K13" s="1471"/>
      <c r="L13" s="1472"/>
      <c r="M13" s="1473"/>
    </row>
    <row r="14" spans="1:15" x14ac:dyDescent="0.2">
      <c r="C14" s="1468"/>
      <c r="D14" s="1470"/>
      <c r="E14" s="1468"/>
      <c r="F14" s="1469"/>
      <c r="G14" s="1470"/>
      <c r="H14" s="1468"/>
      <c r="I14" s="1469"/>
      <c r="J14" s="1470"/>
      <c r="K14" s="1471"/>
      <c r="L14" s="1472"/>
      <c r="M14" s="1473"/>
    </row>
    <row r="15" spans="1:15" x14ac:dyDescent="0.2">
      <c r="C15" s="1468"/>
      <c r="D15" s="1470"/>
      <c r="E15" s="1468"/>
      <c r="F15" s="1469"/>
      <c r="G15" s="1470"/>
      <c r="H15" s="1468"/>
      <c r="I15" s="1469"/>
      <c r="J15" s="1470"/>
      <c r="K15" s="1471"/>
      <c r="L15" s="1472"/>
      <c r="M15" s="1473"/>
    </row>
    <row r="16" spans="1:15" x14ac:dyDescent="0.2">
      <c r="C16" s="1468"/>
      <c r="D16" s="1470"/>
      <c r="E16" s="1468"/>
      <c r="F16" s="1469"/>
      <c r="G16" s="1470"/>
      <c r="H16" s="1468"/>
      <c r="I16" s="1469"/>
      <c r="J16" s="1470"/>
      <c r="K16" s="1471"/>
      <c r="L16" s="1472"/>
      <c r="M16" s="1473"/>
    </row>
    <row r="17" spans="1:16" x14ac:dyDescent="0.2">
      <c r="C17" s="236"/>
      <c r="D17" s="236"/>
      <c r="E17" s="303"/>
      <c r="F17" s="1155"/>
      <c r="G17" s="303"/>
      <c r="H17" s="1156"/>
      <c r="I17" s="303"/>
      <c r="J17" s="1236"/>
      <c r="K17" s="1236"/>
      <c r="L17" s="2"/>
      <c r="M17" s="2"/>
    </row>
    <row r="18" spans="1:16" x14ac:dyDescent="0.2">
      <c r="C18" s="1464" t="s">
        <v>2848</v>
      </c>
      <c r="D18" s="1464"/>
      <c r="E18" s="1464"/>
      <c r="F18" s="1464"/>
      <c r="G18" s="1464"/>
      <c r="H18" s="1464"/>
      <c r="I18" s="1464"/>
      <c r="J18" s="1464"/>
      <c r="K18" s="1464"/>
      <c r="L18" s="1464"/>
      <c r="M18" s="1464"/>
    </row>
    <row r="19" spans="1:16" ht="55.5" customHeight="1" x14ac:dyDescent="0.2">
      <c r="C19" s="1465" t="s">
        <v>2854</v>
      </c>
      <c r="D19" s="1464"/>
      <c r="E19" s="1464"/>
      <c r="F19" s="1464"/>
      <c r="G19" s="1464"/>
      <c r="H19" s="1464"/>
      <c r="I19" s="1464"/>
      <c r="J19" s="1464"/>
      <c r="K19" s="1464"/>
      <c r="L19" s="1464"/>
      <c r="M19" s="1464"/>
    </row>
    <row r="20" spans="1:16" ht="9.75" customHeight="1" x14ac:dyDescent="0.2">
      <c r="C20" s="236"/>
      <c r="D20" s="236"/>
      <c r="E20" s="303"/>
      <c r="F20" s="1155"/>
      <c r="G20" s="303"/>
      <c r="H20" s="1156"/>
      <c r="I20" s="303"/>
      <c r="J20" s="32"/>
      <c r="K20" s="32"/>
      <c r="L20" s="2"/>
      <c r="M20" s="2"/>
    </row>
    <row r="21" spans="1:16" ht="39" customHeight="1" x14ac:dyDescent="0.2">
      <c r="C21" s="1465" t="s">
        <v>2849</v>
      </c>
      <c r="D21" s="1466"/>
      <c r="E21" s="1466"/>
      <c r="F21" s="1466"/>
      <c r="G21" s="1466"/>
      <c r="H21" s="1466"/>
      <c r="I21" s="1466"/>
      <c r="J21" s="1466"/>
      <c r="K21" s="1466"/>
      <c r="L21" s="1466"/>
      <c r="M21" s="1466"/>
    </row>
    <row r="22" spans="1:16" ht="11.25" customHeight="1" x14ac:dyDescent="0.2">
      <c r="C22" s="1157"/>
      <c r="D22" s="1158"/>
      <c r="E22" s="1158"/>
      <c r="F22" s="1158"/>
      <c r="G22" s="1158"/>
      <c r="H22" s="1158"/>
      <c r="I22" s="1158"/>
      <c r="J22" s="1158"/>
      <c r="K22" s="1158"/>
      <c r="L22" s="1158"/>
      <c r="M22" s="1158"/>
    </row>
    <row r="23" spans="1:16" ht="19.5" customHeight="1" x14ac:dyDescent="0.2">
      <c r="A23" s="668"/>
      <c r="B23" s="668"/>
      <c r="C23" s="1373" t="s">
        <v>2850</v>
      </c>
      <c r="D23" s="1373"/>
      <c r="E23" s="1373"/>
      <c r="F23" s="1373"/>
      <c r="G23" s="1373"/>
      <c r="H23" s="1373"/>
      <c r="I23" s="1373"/>
      <c r="J23" s="1373"/>
      <c r="K23" s="1373"/>
      <c r="L23" s="1373"/>
      <c r="M23" s="1373"/>
    </row>
    <row r="24" spans="1:16" ht="12" customHeight="1" x14ac:dyDescent="0.2">
      <c r="C24" s="1157"/>
      <c r="D24" s="1158"/>
      <c r="E24" s="1158"/>
      <c r="F24" s="1158"/>
      <c r="G24" s="1158"/>
      <c r="H24" s="1158"/>
      <c r="I24" s="1158"/>
      <c r="J24" s="1158"/>
      <c r="K24" s="1158"/>
      <c r="L24" s="1158"/>
      <c r="M24" s="1158"/>
      <c r="N24" s="1159"/>
      <c r="O24" s="1159"/>
    </row>
    <row r="25" spans="1:16" ht="71.25" customHeight="1" x14ac:dyDescent="0.2">
      <c r="C25" s="1467" t="s">
        <v>2857</v>
      </c>
      <c r="D25" s="1467"/>
      <c r="E25" s="1467"/>
      <c r="F25" s="1467"/>
      <c r="G25" s="1467"/>
      <c r="H25" s="1467"/>
      <c r="I25" s="1467"/>
      <c r="J25" s="1467"/>
      <c r="K25" s="1467"/>
      <c r="L25" s="1467"/>
      <c r="M25" s="1467"/>
    </row>
    <row r="26" spans="1:16" x14ac:dyDescent="0.2">
      <c r="C26" s="1157"/>
      <c r="D26" s="1158"/>
      <c r="E26" s="1158"/>
      <c r="F26" s="1158"/>
      <c r="G26" s="1158"/>
      <c r="H26" s="1158"/>
      <c r="I26" s="1158"/>
      <c r="J26" s="1158"/>
      <c r="K26" s="1158"/>
      <c r="L26" s="1158"/>
      <c r="M26" s="1158"/>
    </row>
    <row r="27" spans="1:16" x14ac:dyDescent="0.2">
      <c r="C27" s="1151"/>
      <c r="D27" s="1151"/>
      <c r="E27" s="1460" t="s">
        <v>1650</v>
      </c>
      <c r="F27" s="1460"/>
      <c r="G27" s="1460"/>
      <c r="H27" s="1460"/>
      <c r="I27" s="1460"/>
      <c r="J27" s="1460"/>
      <c r="K27" s="1460"/>
      <c r="L27" s="1150"/>
      <c r="M27" s="912"/>
      <c r="N27" s="912"/>
      <c r="O27" s="912"/>
    </row>
    <row r="28" spans="1:16" ht="15.75" x14ac:dyDescent="0.25">
      <c r="A28" s="250"/>
      <c r="B28" s="252"/>
      <c r="C28" s="600"/>
      <c r="D28" s="600"/>
      <c r="E28" s="600"/>
      <c r="F28" s="600"/>
      <c r="G28" s="600"/>
      <c r="H28" s="600"/>
      <c r="I28" s="1462"/>
      <c r="J28" s="1462"/>
      <c r="K28" s="1462"/>
      <c r="L28" s="600"/>
      <c r="M28" s="600"/>
      <c r="N28" s="600"/>
      <c r="O28" s="600"/>
    </row>
    <row r="29" spans="1:16" x14ac:dyDescent="0.2">
      <c r="C29" s="600"/>
      <c r="D29" s="600"/>
      <c r="E29" s="602"/>
      <c r="F29" s="1461" t="s">
        <v>2749</v>
      </c>
      <c r="G29" s="1461"/>
      <c r="H29" s="1461"/>
      <c r="I29" s="912"/>
      <c r="J29" s="1460" t="s">
        <v>2749</v>
      </c>
      <c r="K29" s="1460"/>
      <c r="L29" s="1460"/>
      <c r="M29" s="912"/>
      <c r="N29" s="912"/>
      <c r="O29" s="912"/>
    </row>
    <row r="30" spans="1:16" x14ac:dyDescent="0.2">
      <c r="D30" s="883" t="s">
        <v>2111</v>
      </c>
      <c r="E30" s="1161"/>
      <c r="F30" s="1161" t="s">
        <v>2112</v>
      </c>
      <c r="G30" s="777"/>
      <c r="H30" s="1161" t="s">
        <v>379</v>
      </c>
      <c r="I30" s="769"/>
      <c r="J30" s="883" t="s">
        <v>2112</v>
      </c>
      <c r="K30" s="769"/>
      <c r="L30" s="883" t="s">
        <v>379</v>
      </c>
      <c r="M30" s="600"/>
      <c r="N30" s="769"/>
      <c r="O30" s="769"/>
      <c r="P30" s="769"/>
    </row>
    <row r="31" spans="1:16" x14ac:dyDescent="0.2">
      <c r="D31" s="766">
        <v>2023</v>
      </c>
      <c r="E31" s="766"/>
      <c r="F31" s="778">
        <v>0</v>
      </c>
      <c r="G31" s="778"/>
      <c r="H31" s="778">
        <v>0</v>
      </c>
      <c r="I31" s="778"/>
      <c r="J31" s="778">
        <v>0</v>
      </c>
      <c r="K31" s="778"/>
      <c r="L31" s="778">
        <v>0</v>
      </c>
      <c r="M31" s="625"/>
      <c r="N31" s="1160"/>
      <c r="O31" s="1160"/>
      <c r="P31" s="1160"/>
    </row>
    <row r="32" spans="1:16" x14ac:dyDescent="0.2">
      <c r="D32" s="766">
        <f>D31+1</f>
        <v>2024</v>
      </c>
      <c r="E32" s="766"/>
      <c r="F32" s="778">
        <v>0</v>
      </c>
      <c r="G32" s="778"/>
      <c r="H32" s="778">
        <v>0</v>
      </c>
      <c r="I32" s="778"/>
      <c r="J32" s="778">
        <v>0</v>
      </c>
      <c r="K32" s="778"/>
      <c r="L32" s="778">
        <v>0</v>
      </c>
      <c r="M32" s="625"/>
      <c r="N32" s="1160"/>
      <c r="O32" s="1160"/>
      <c r="P32" s="1160"/>
    </row>
    <row r="33" spans="3:16" x14ac:dyDescent="0.2">
      <c r="D33" s="766">
        <f>D32+1</f>
        <v>2025</v>
      </c>
      <c r="E33" s="766"/>
      <c r="F33" s="778">
        <v>0</v>
      </c>
      <c r="G33" s="778"/>
      <c r="H33" s="778">
        <v>0</v>
      </c>
      <c r="I33" s="778"/>
      <c r="J33" s="778">
        <v>0</v>
      </c>
      <c r="K33" s="778"/>
      <c r="L33" s="778">
        <v>0</v>
      </c>
      <c r="M33" s="625"/>
      <c r="N33" s="1160"/>
      <c r="O33" s="1160"/>
      <c r="P33" s="1160"/>
    </row>
    <row r="34" spans="3:16" x14ac:dyDescent="0.2">
      <c r="D34" s="766">
        <f>D33+1</f>
        <v>2026</v>
      </c>
      <c r="E34" s="766"/>
      <c r="F34" s="778">
        <v>0</v>
      </c>
      <c r="G34" s="778"/>
      <c r="H34" s="778">
        <v>0</v>
      </c>
      <c r="I34" s="778"/>
      <c r="J34" s="778">
        <v>0</v>
      </c>
      <c r="K34" s="778"/>
      <c r="L34" s="778">
        <v>0</v>
      </c>
      <c r="M34" s="625"/>
      <c r="N34" s="1160"/>
      <c r="O34" s="1160"/>
      <c r="P34" s="1160"/>
    </row>
    <row r="35" spans="3:16" x14ac:dyDescent="0.2">
      <c r="D35" s="766" t="s">
        <v>2963</v>
      </c>
      <c r="E35" s="766"/>
      <c r="F35" s="778">
        <v>0</v>
      </c>
      <c r="G35" s="778"/>
      <c r="H35" s="778">
        <v>0</v>
      </c>
      <c r="I35" s="778"/>
      <c r="J35" s="778">
        <v>0</v>
      </c>
      <c r="K35" s="778"/>
      <c r="L35" s="778">
        <v>0</v>
      </c>
      <c r="M35" s="625"/>
      <c r="N35" s="1160"/>
      <c r="O35" s="1160"/>
      <c r="P35" s="1160"/>
    </row>
    <row r="36" spans="3:16" x14ac:dyDescent="0.2">
      <c r="D36" s="766" t="s">
        <v>1798</v>
      </c>
      <c r="E36" s="766"/>
      <c r="F36" s="778">
        <v>0</v>
      </c>
      <c r="G36" s="778"/>
      <c r="H36" s="778">
        <v>0</v>
      </c>
      <c r="I36" s="778"/>
      <c r="J36" s="778">
        <v>0</v>
      </c>
      <c r="K36" s="778"/>
      <c r="L36" s="778">
        <v>0</v>
      </c>
      <c r="M36" s="625"/>
      <c r="N36" s="1160"/>
      <c r="O36" s="1160"/>
      <c r="P36" s="1160"/>
    </row>
    <row r="37" spans="3:16" ht="13.5" thickBot="1" x14ac:dyDescent="0.25">
      <c r="D37" s="600"/>
      <c r="E37" s="600"/>
      <c r="F37" s="779">
        <f>SUM(F31:F36)</f>
        <v>0</v>
      </c>
      <c r="G37" s="600"/>
      <c r="H37" s="779">
        <f>SUM(H31:H36)</f>
        <v>0</v>
      </c>
      <c r="I37" s="600"/>
      <c r="J37" s="779">
        <f>SUM(J31:J36)</f>
        <v>0</v>
      </c>
      <c r="K37" s="600"/>
      <c r="L37" s="779">
        <f>SUM(L31:L36)</f>
        <v>0</v>
      </c>
      <c r="M37" s="600"/>
      <c r="N37" s="1160"/>
      <c r="O37" s="600"/>
      <c r="P37" s="1160"/>
    </row>
    <row r="38" spans="3:16" ht="13.5" thickTop="1" x14ac:dyDescent="0.2">
      <c r="D38" s="600"/>
      <c r="E38" s="600"/>
      <c r="F38" s="778"/>
      <c r="G38" s="600"/>
      <c r="H38" s="778"/>
      <c r="I38" s="600"/>
      <c r="J38" s="778"/>
      <c r="K38" s="600"/>
      <c r="L38" s="778"/>
      <c r="M38" s="600"/>
      <c r="N38" s="1160"/>
      <c r="O38" s="600"/>
      <c r="P38" s="1160"/>
    </row>
    <row r="39" spans="3:16" x14ac:dyDescent="0.2">
      <c r="C39" s="305"/>
      <c r="D39" s="1151"/>
      <c r="E39" s="1460" t="s">
        <v>169</v>
      </c>
      <c r="F39" s="1460"/>
      <c r="G39" s="1460"/>
      <c r="H39" s="1460"/>
      <c r="I39" s="1460"/>
      <c r="J39" s="1460"/>
      <c r="K39" s="1460"/>
      <c r="L39" s="1460"/>
      <c r="M39" s="600"/>
      <c r="N39" s="600"/>
      <c r="O39" s="600"/>
      <c r="P39" s="600"/>
    </row>
    <row r="40" spans="3:16" x14ac:dyDescent="0.2">
      <c r="D40" s="600"/>
      <c r="E40" s="600"/>
      <c r="F40" s="600"/>
      <c r="G40" s="600"/>
      <c r="H40" s="600"/>
      <c r="I40" s="600"/>
      <c r="J40" s="1462"/>
      <c r="K40" s="1462"/>
      <c r="L40" s="1462"/>
      <c r="M40" s="600"/>
      <c r="N40" s="1462"/>
      <c r="O40" s="1462"/>
      <c r="P40" s="1462"/>
    </row>
    <row r="41" spans="3:16" x14ac:dyDescent="0.2">
      <c r="D41" s="600"/>
      <c r="E41" s="602"/>
      <c r="F41" s="1461" t="s">
        <v>2749</v>
      </c>
      <c r="G41" s="1461"/>
      <c r="H41" s="1461"/>
      <c r="I41" s="912"/>
      <c r="J41" s="1460" t="s">
        <v>2749</v>
      </c>
      <c r="K41" s="1460"/>
      <c r="L41" s="1460"/>
      <c r="M41" s="600"/>
      <c r="N41" s="1463"/>
      <c r="O41" s="1463"/>
      <c r="P41" s="1463"/>
    </row>
    <row r="42" spans="3:16" x14ac:dyDescent="0.2">
      <c r="D42" s="883" t="s">
        <v>2111</v>
      </c>
      <c r="E42" s="883"/>
      <c r="F42" s="989" t="s">
        <v>2112</v>
      </c>
      <c r="G42" s="777"/>
      <c r="H42" s="989" t="s">
        <v>379</v>
      </c>
      <c r="I42" s="769"/>
      <c r="J42" s="883" t="s">
        <v>2112</v>
      </c>
      <c r="K42" s="769"/>
      <c r="L42" s="883" t="s">
        <v>379</v>
      </c>
      <c r="M42" s="600"/>
      <c r="N42" s="769"/>
      <c r="O42" s="769"/>
      <c r="P42" s="769"/>
    </row>
    <row r="43" spans="3:16" x14ac:dyDescent="0.2">
      <c r="D43" s="766">
        <v>2023</v>
      </c>
      <c r="E43" s="766"/>
      <c r="F43" s="778">
        <v>0</v>
      </c>
      <c r="G43" s="778"/>
      <c r="H43" s="778">
        <v>0</v>
      </c>
      <c r="I43" s="778"/>
      <c r="J43" s="778">
        <v>0</v>
      </c>
      <c r="K43" s="778"/>
      <c r="L43" s="778">
        <v>0</v>
      </c>
      <c r="M43" s="600"/>
      <c r="N43" s="1160"/>
      <c r="O43" s="1160"/>
      <c r="P43" s="1160"/>
    </row>
    <row r="44" spans="3:16" x14ac:dyDescent="0.2">
      <c r="D44" s="766">
        <f>D43+1</f>
        <v>2024</v>
      </c>
      <c r="E44" s="766"/>
      <c r="F44" s="778">
        <v>0</v>
      </c>
      <c r="G44" s="778"/>
      <c r="H44" s="778">
        <v>0</v>
      </c>
      <c r="I44" s="778"/>
      <c r="J44" s="778">
        <v>0</v>
      </c>
      <c r="K44" s="778"/>
      <c r="L44" s="778">
        <v>0</v>
      </c>
      <c r="M44" s="600"/>
      <c r="N44" s="1160"/>
      <c r="O44" s="1160"/>
      <c r="P44" s="1160"/>
    </row>
    <row r="45" spans="3:16" x14ac:dyDescent="0.2">
      <c r="D45" s="766">
        <f>D44+1</f>
        <v>2025</v>
      </c>
      <c r="E45" s="766"/>
      <c r="F45" s="778">
        <v>0</v>
      </c>
      <c r="G45" s="778"/>
      <c r="H45" s="778">
        <v>0</v>
      </c>
      <c r="I45" s="778"/>
      <c r="J45" s="778">
        <v>0</v>
      </c>
      <c r="K45" s="778"/>
      <c r="L45" s="778">
        <v>0</v>
      </c>
      <c r="M45" s="600"/>
      <c r="N45" s="1160"/>
      <c r="O45" s="1160"/>
      <c r="P45" s="1160"/>
    </row>
    <row r="46" spans="3:16" x14ac:dyDescent="0.2">
      <c r="D46" s="766">
        <f>D45+1</f>
        <v>2026</v>
      </c>
      <c r="E46" s="766"/>
      <c r="F46" s="778">
        <v>0</v>
      </c>
      <c r="G46" s="778"/>
      <c r="H46" s="778">
        <v>0</v>
      </c>
      <c r="I46" s="778"/>
      <c r="J46" s="778">
        <v>0</v>
      </c>
      <c r="K46" s="778"/>
      <c r="L46" s="778">
        <v>0</v>
      </c>
      <c r="M46" s="600"/>
      <c r="N46" s="1160"/>
      <c r="O46" s="1160"/>
      <c r="P46" s="1160"/>
    </row>
    <row r="47" spans="3:16" x14ac:dyDescent="0.2">
      <c r="D47" s="766" t="s">
        <v>2963</v>
      </c>
      <c r="E47" s="766"/>
      <c r="F47" s="778">
        <v>0</v>
      </c>
      <c r="G47" s="778"/>
      <c r="H47" s="778">
        <v>0</v>
      </c>
      <c r="I47" s="778"/>
      <c r="J47" s="778">
        <v>0</v>
      </c>
      <c r="K47" s="778"/>
      <c r="L47" s="778">
        <v>0</v>
      </c>
      <c r="M47" s="600"/>
      <c r="N47" s="1160"/>
      <c r="O47" s="1160"/>
      <c r="P47" s="1160"/>
    </row>
    <row r="48" spans="3:16" x14ac:dyDescent="0.2">
      <c r="D48" s="766" t="s">
        <v>1798</v>
      </c>
      <c r="E48" s="766"/>
      <c r="F48" s="778">
        <v>0</v>
      </c>
      <c r="G48" s="778"/>
      <c r="H48" s="778">
        <v>0</v>
      </c>
      <c r="I48" s="778"/>
      <c r="J48" s="778">
        <v>0</v>
      </c>
      <c r="K48" s="778"/>
      <c r="L48" s="778">
        <v>0</v>
      </c>
      <c r="M48" s="600"/>
      <c r="N48" s="1160"/>
      <c r="O48" s="1160"/>
      <c r="P48" s="1160"/>
    </row>
    <row r="49" spans="1:16" ht="13.5" thickBot="1" x14ac:dyDescent="0.25">
      <c r="D49" s="600"/>
      <c r="E49" s="600"/>
      <c r="F49" s="779">
        <f>SUM(F43:F48)</f>
        <v>0</v>
      </c>
      <c r="G49" s="600"/>
      <c r="H49" s="779">
        <f>SUM(H43:H48)</f>
        <v>0</v>
      </c>
      <c r="I49" s="600"/>
      <c r="J49" s="779">
        <f>SUM(J43:J48)</f>
        <v>0</v>
      </c>
      <c r="K49" s="600"/>
      <c r="L49" s="779">
        <f>SUM(L43:L48)</f>
        <v>0</v>
      </c>
      <c r="M49" s="600"/>
      <c r="N49" s="1160"/>
      <c r="O49" s="600"/>
      <c r="P49" s="1160"/>
    </row>
    <row r="50" spans="1:16" ht="13.5" thickTop="1" x14ac:dyDescent="0.2">
      <c r="A50" s="302"/>
      <c r="B50" s="302"/>
      <c r="C50" s="302"/>
      <c r="D50" s="302"/>
      <c r="E50" s="302"/>
      <c r="F50" s="302"/>
      <c r="G50" s="302"/>
      <c r="H50" s="302"/>
      <c r="I50" s="302"/>
      <c r="J50" s="302"/>
      <c r="K50" s="302"/>
      <c r="L50" s="302"/>
      <c r="M50" s="302"/>
    </row>
    <row r="51" spans="1:16" x14ac:dyDescent="0.2">
      <c r="A51" s="1458" t="s">
        <v>2938</v>
      </c>
      <c r="B51" s="1459"/>
      <c r="C51" s="1459"/>
      <c r="D51" s="1459"/>
      <c r="E51" s="1459"/>
      <c r="F51" s="1459"/>
      <c r="G51" s="1459"/>
      <c r="H51" s="1459"/>
      <c r="I51" s="1459"/>
      <c r="J51" s="1459"/>
      <c r="K51" s="1459"/>
      <c r="L51" s="1459"/>
      <c r="M51" s="1459"/>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 ref="E16:G16"/>
    <mergeCell ref="H16:J16"/>
    <mergeCell ref="K16:M16"/>
    <mergeCell ref="E14:G14"/>
    <mergeCell ref="H14:J14"/>
    <mergeCell ref="K14:M14"/>
    <mergeCell ref="E15:G15"/>
    <mergeCell ref="H15:J15"/>
    <mergeCell ref="K15:M15"/>
    <mergeCell ref="E13:G13"/>
    <mergeCell ref="H13:J13"/>
    <mergeCell ref="K13:M13"/>
    <mergeCell ref="C8:M8"/>
    <mergeCell ref="E10:G10"/>
    <mergeCell ref="C18:M18"/>
    <mergeCell ref="C19:M19"/>
    <mergeCell ref="C21:M21"/>
    <mergeCell ref="C25:M25"/>
    <mergeCell ref="C23:M23"/>
    <mergeCell ref="N40:P40"/>
    <mergeCell ref="F41:H41"/>
    <mergeCell ref="J41:L41"/>
    <mergeCell ref="N41:P41"/>
    <mergeCell ref="E27:K27"/>
    <mergeCell ref="I28:K28"/>
    <mergeCell ref="A51:M51"/>
    <mergeCell ref="E39:L39"/>
    <mergeCell ref="F29:H29"/>
    <mergeCell ref="J29:L29"/>
    <mergeCell ref="J40:L40"/>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B7" sqref="B7"/>
    </sheetView>
  </sheetViews>
  <sheetFormatPr defaultRowHeight="12.75" x14ac:dyDescent="0.2"/>
  <cols>
    <col min="1" max="2" width="3.7109375" style="600" customWidth="1"/>
    <col min="3" max="3" width="21.7109375" style="600" customWidth="1"/>
    <col min="4" max="4" width="2.28515625" style="600" customWidth="1"/>
    <col min="5" max="5" width="19.5703125" style="600" customWidth="1"/>
    <col min="6" max="6" width="2.28515625" style="600" customWidth="1"/>
    <col min="7" max="7" width="12.85546875" style="600" customWidth="1"/>
    <col min="8" max="8" width="2.28515625" style="600" customWidth="1"/>
    <col min="9" max="9" width="11.7109375" style="600" customWidth="1"/>
    <col min="10" max="10" width="2.28515625" style="600" customWidth="1"/>
    <col min="11" max="11" width="12.28515625" style="600" customWidth="1"/>
    <col min="12" max="12" width="2.28515625" style="600" customWidth="1"/>
    <col min="13" max="13" width="13.5703125" style="600" bestFit="1" customWidth="1"/>
    <col min="14" max="14" width="2.28515625" style="600" customWidth="1"/>
    <col min="15" max="15" width="13.28515625" style="600" customWidth="1"/>
    <col min="16" max="16384" width="9.140625" style="600"/>
  </cols>
  <sheetData>
    <row r="1" spans="1:18" ht="18" x14ac:dyDescent="0.25">
      <c r="A1" s="1370">
        <f>'TABLE OF CONTENTS'!A1</f>
        <v>0</v>
      </c>
      <c r="B1" s="1370"/>
      <c r="C1" s="1383"/>
      <c r="D1" s="1383"/>
      <c r="E1" s="1383"/>
      <c r="F1" s="1383"/>
      <c r="G1" s="1383"/>
      <c r="H1" s="1383"/>
      <c r="I1" s="1383"/>
      <c r="J1" s="1383"/>
      <c r="K1" s="1383"/>
      <c r="L1" s="1383"/>
      <c r="M1" s="1383"/>
      <c r="N1" s="1383"/>
      <c r="O1" s="1383"/>
      <c r="P1" s="770"/>
      <c r="Q1" s="770"/>
      <c r="R1" s="770"/>
    </row>
    <row r="2" spans="1:18" ht="18" x14ac:dyDescent="0.25">
      <c r="A2" s="1370" t="s">
        <v>1056</v>
      </c>
      <c r="B2" s="1370"/>
      <c r="C2" s="1383"/>
      <c r="D2" s="1383"/>
      <c r="E2" s="1383"/>
      <c r="F2" s="1383"/>
      <c r="G2" s="1383"/>
      <c r="H2" s="1383"/>
      <c r="I2" s="1383"/>
      <c r="J2" s="1383"/>
      <c r="K2" s="1383"/>
      <c r="L2" s="1383"/>
      <c r="M2" s="1383"/>
      <c r="N2" s="1383"/>
      <c r="O2" s="1383"/>
      <c r="P2" s="770"/>
      <c r="Q2" s="770"/>
      <c r="R2" s="770"/>
    </row>
    <row r="3" spans="1:18" ht="18" x14ac:dyDescent="0.25">
      <c r="A3" s="1371" t="str">
        <f>'TABLE OF CONTENTS'!A4</f>
        <v>FISCAL YEAR ENDING JUNE 30, 2024</v>
      </c>
      <c r="B3" s="1371"/>
      <c r="C3" s="1383"/>
      <c r="D3" s="1383"/>
      <c r="E3" s="1383"/>
      <c r="F3" s="1383"/>
      <c r="G3" s="1383"/>
      <c r="H3" s="1383"/>
      <c r="I3" s="1383"/>
      <c r="J3" s="1383"/>
      <c r="K3" s="1383"/>
      <c r="L3" s="1383"/>
      <c r="M3" s="1383"/>
      <c r="N3" s="1383"/>
      <c r="O3" s="1383"/>
      <c r="P3" s="770"/>
      <c r="Q3" s="770"/>
      <c r="R3" s="770"/>
    </row>
    <row r="4" spans="1:18" ht="12" customHeight="1" x14ac:dyDescent="0.25">
      <c r="A4" s="882"/>
      <c r="B4" s="882"/>
      <c r="C4" s="766"/>
      <c r="D4" s="766"/>
      <c r="E4" s="766"/>
      <c r="F4" s="766"/>
      <c r="G4" s="766"/>
      <c r="H4" s="766"/>
      <c r="I4" s="766"/>
      <c r="J4" s="766"/>
      <c r="K4" s="766"/>
      <c r="L4" s="766"/>
      <c r="M4" s="766"/>
      <c r="N4" s="766"/>
      <c r="O4" s="766"/>
      <c r="P4" s="770"/>
      <c r="Q4" s="770"/>
      <c r="R4" s="770"/>
    </row>
    <row r="5" spans="1:18" ht="12" customHeight="1" x14ac:dyDescent="0.25">
      <c r="A5" s="987" t="s">
        <v>72</v>
      </c>
      <c r="B5" s="987"/>
      <c r="C5" s="988" t="s">
        <v>631</v>
      </c>
      <c r="E5" s="766"/>
      <c r="F5" s="766"/>
      <c r="G5" s="766"/>
      <c r="H5" s="766"/>
      <c r="I5" s="766"/>
      <c r="J5" s="766"/>
      <c r="K5" s="766"/>
      <c r="L5" s="766"/>
      <c r="M5" s="766"/>
      <c r="N5" s="766"/>
      <c r="O5" s="766"/>
      <c r="P5" s="770"/>
      <c r="Q5" s="770"/>
      <c r="R5" s="770"/>
    </row>
    <row r="6" spans="1:18" ht="12" customHeight="1" x14ac:dyDescent="0.25">
      <c r="A6" s="882"/>
      <c r="B6" s="882"/>
      <c r="C6" s="766"/>
      <c r="D6" s="766"/>
      <c r="E6" s="766"/>
      <c r="F6" s="766"/>
      <c r="G6" s="766"/>
      <c r="H6" s="766"/>
      <c r="I6" s="766"/>
      <c r="J6" s="766"/>
      <c r="K6" s="766"/>
      <c r="L6" s="766"/>
      <c r="M6" s="766"/>
      <c r="N6" s="766"/>
      <c r="O6" s="766"/>
      <c r="P6" s="770"/>
      <c r="Q6" s="770"/>
      <c r="R6" s="770"/>
    </row>
    <row r="7" spans="1:18" ht="12" customHeight="1" x14ac:dyDescent="0.25">
      <c r="A7" s="882"/>
      <c r="B7" s="771" t="s">
        <v>2175</v>
      </c>
      <c r="C7" s="601" t="s">
        <v>2801</v>
      </c>
      <c r="D7" s="766"/>
      <c r="E7" s="766"/>
      <c r="F7" s="766"/>
      <c r="G7" s="766"/>
      <c r="H7" s="766"/>
      <c r="I7" s="766"/>
      <c r="J7" s="766"/>
      <c r="K7" s="766"/>
      <c r="L7" s="766"/>
      <c r="M7" s="766"/>
      <c r="N7" s="766"/>
      <c r="O7" s="766"/>
      <c r="P7" s="770"/>
      <c r="Q7" s="770"/>
      <c r="R7" s="770"/>
    </row>
    <row r="8" spans="1:18" ht="12" customHeight="1" x14ac:dyDescent="0.25">
      <c r="A8" s="882"/>
      <c r="B8" s="882"/>
      <c r="C8" s="766"/>
      <c r="D8" s="766"/>
      <c r="E8" s="766"/>
      <c r="F8" s="766"/>
      <c r="G8" s="766"/>
      <c r="H8" s="766"/>
      <c r="I8" s="766"/>
      <c r="J8" s="766"/>
      <c r="K8" s="766"/>
      <c r="L8" s="766"/>
      <c r="M8" s="766"/>
      <c r="N8" s="766"/>
      <c r="O8" s="766"/>
      <c r="P8" s="770"/>
      <c r="Q8" s="770"/>
      <c r="R8" s="770"/>
    </row>
    <row r="9" spans="1:18" ht="25.5" customHeight="1" x14ac:dyDescent="0.25">
      <c r="A9" s="882"/>
      <c r="B9" s="882"/>
      <c r="C9" s="1219" t="s">
        <v>2841</v>
      </c>
      <c r="D9" s="1219"/>
      <c r="E9" s="1219"/>
      <c r="F9" s="1219"/>
      <c r="G9" s="1219"/>
      <c r="H9" s="1219"/>
      <c r="I9" s="1219"/>
      <c r="J9" s="1219"/>
      <c r="K9" s="1219"/>
      <c r="L9" s="1219"/>
      <c r="M9" s="1219"/>
      <c r="N9" s="1219"/>
      <c r="O9" s="1219"/>
      <c r="P9" s="770"/>
      <c r="Q9" s="770"/>
      <c r="R9" s="770"/>
    </row>
    <row r="10" spans="1:18" x14ac:dyDescent="0.2">
      <c r="A10" s="771"/>
      <c r="B10" s="771"/>
      <c r="D10" s="601"/>
      <c r="E10" s="601"/>
      <c r="F10" s="601"/>
    </row>
    <row r="11" spans="1:18" ht="14.25" customHeight="1" x14ac:dyDescent="0.2">
      <c r="C11" s="600" t="s">
        <v>2097</v>
      </c>
    </row>
    <row r="12" spans="1:18" ht="12" customHeight="1" x14ac:dyDescent="0.2">
      <c r="C12" s="1373"/>
      <c r="D12" s="1373"/>
      <c r="E12" s="1373"/>
      <c r="F12" s="1373"/>
      <c r="G12" s="1373"/>
      <c r="H12" s="1373"/>
      <c r="I12" s="1373"/>
      <c r="J12" s="1373"/>
      <c r="K12" s="1373"/>
      <c r="L12" s="1373"/>
      <c r="M12" s="1373"/>
      <c r="N12" s="1373"/>
      <c r="O12" s="1373"/>
    </row>
    <row r="13" spans="1:18" ht="12.75" customHeight="1" x14ac:dyDescent="0.2">
      <c r="G13" s="602" t="s">
        <v>2098</v>
      </c>
      <c r="H13" s="602"/>
      <c r="I13" s="601"/>
      <c r="J13" s="601"/>
      <c r="K13" s="601"/>
      <c r="L13" s="601"/>
      <c r="M13" s="602" t="s">
        <v>2098</v>
      </c>
      <c r="N13" s="602"/>
      <c r="O13" s="602" t="s">
        <v>2099</v>
      </c>
    </row>
    <row r="14" spans="1:18" ht="12.75" customHeight="1" x14ac:dyDescent="0.2">
      <c r="G14" s="601" t="s">
        <v>2100</v>
      </c>
      <c r="H14" s="601"/>
      <c r="I14" s="601" t="s">
        <v>636</v>
      </c>
      <c r="J14" s="601"/>
      <c r="K14" s="601" t="s">
        <v>637</v>
      </c>
      <c r="L14" s="601"/>
      <c r="M14" s="601" t="s">
        <v>2101</v>
      </c>
      <c r="N14" s="601"/>
      <c r="O14" s="601" t="s">
        <v>2102</v>
      </c>
    </row>
    <row r="15" spans="1:18" ht="12.75" customHeight="1" x14ac:dyDescent="0.2">
      <c r="C15" s="1486" t="s">
        <v>633</v>
      </c>
      <c r="D15" s="1486"/>
      <c r="E15" s="1425"/>
    </row>
    <row r="16" spans="1:18" ht="12.75" customHeight="1" x14ac:dyDescent="0.2">
      <c r="C16" s="1425" t="s">
        <v>2103</v>
      </c>
      <c r="D16" s="1425"/>
      <c r="E16" s="1425"/>
      <c r="G16" s="772">
        <v>0</v>
      </c>
      <c r="H16" s="772"/>
      <c r="I16" s="772">
        <v>0</v>
      </c>
      <c r="J16" s="772"/>
      <c r="K16" s="772">
        <v>0</v>
      </c>
      <c r="L16" s="772"/>
      <c r="M16" s="772">
        <f>G16+I16-K16</f>
        <v>0</v>
      </c>
      <c r="N16" s="772"/>
      <c r="O16" s="772">
        <v>0</v>
      </c>
    </row>
    <row r="17" spans="3:15" ht="12.75" customHeight="1" x14ac:dyDescent="0.2">
      <c r="C17" s="600" t="s">
        <v>2104</v>
      </c>
      <c r="G17" s="772">
        <v>0</v>
      </c>
      <c r="H17" s="772"/>
      <c r="I17" s="772">
        <v>0</v>
      </c>
      <c r="J17" s="772"/>
      <c r="K17" s="772">
        <v>0</v>
      </c>
      <c r="L17" s="772"/>
      <c r="M17" s="772">
        <f>G17+I17-K17</f>
        <v>0</v>
      </c>
      <c r="N17" s="772"/>
      <c r="O17" s="772">
        <v>0</v>
      </c>
    </row>
    <row r="18" spans="3:15" ht="12.75" customHeight="1" x14ac:dyDescent="0.2">
      <c r="C18" s="1425" t="s">
        <v>2105</v>
      </c>
      <c r="D18" s="1425"/>
      <c r="E18" s="1425"/>
      <c r="G18" s="772">
        <v>0</v>
      </c>
      <c r="H18" s="772"/>
      <c r="I18" s="772">
        <v>0</v>
      </c>
      <c r="J18" s="772"/>
      <c r="K18" s="772">
        <v>0</v>
      </c>
      <c r="L18" s="772"/>
      <c r="M18" s="772">
        <f>G18+I18-K18</f>
        <v>0</v>
      </c>
      <c r="N18" s="772"/>
      <c r="O18" s="772">
        <v>0</v>
      </c>
    </row>
    <row r="19" spans="3:15" ht="12.75" customHeight="1" x14ac:dyDescent="0.2">
      <c r="C19" s="600" t="s">
        <v>2838</v>
      </c>
      <c r="G19" s="772">
        <v>0</v>
      </c>
      <c r="H19" s="772"/>
      <c r="I19" s="772">
        <v>0</v>
      </c>
      <c r="J19" s="772"/>
      <c r="K19" s="772">
        <v>0</v>
      </c>
      <c r="L19" s="772"/>
      <c r="M19" s="772">
        <f>G19+I19-K19</f>
        <v>0</v>
      </c>
      <c r="N19" s="772"/>
      <c r="O19" s="772">
        <v>0</v>
      </c>
    </row>
    <row r="20" spans="3:15" ht="12.75" customHeight="1" x14ac:dyDescent="0.2">
      <c r="C20" s="1425" t="s">
        <v>2106</v>
      </c>
      <c r="D20" s="1425"/>
      <c r="E20" s="1425"/>
      <c r="G20" s="772">
        <v>0</v>
      </c>
      <c r="H20" s="772"/>
      <c r="I20" s="772">
        <v>0</v>
      </c>
      <c r="J20" s="772"/>
      <c r="K20" s="772">
        <v>0</v>
      </c>
      <c r="L20" s="772"/>
      <c r="M20" s="772">
        <f>G20+I20-K20</f>
        <v>0</v>
      </c>
      <c r="N20" s="772"/>
      <c r="O20" s="772">
        <v>0</v>
      </c>
    </row>
    <row r="21" spans="3:15" ht="12.75" customHeight="1" thickBot="1" x14ac:dyDescent="0.25">
      <c r="C21" s="1425" t="s">
        <v>878</v>
      </c>
      <c r="D21" s="1425"/>
      <c r="E21" s="1425"/>
      <c r="G21" s="773">
        <f>SUM(G16:G20)</f>
        <v>0</v>
      </c>
      <c r="H21" s="774"/>
      <c r="I21" s="773">
        <f t="shared" ref="I21:O21" si="0">SUM(I16:I20)</f>
        <v>0</v>
      </c>
      <c r="J21" s="774"/>
      <c r="K21" s="773">
        <f t="shared" si="0"/>
        <v>0</v>
      </c>
      <c r="L21" s="774"/>
      <c r="M21" s="773">
        <f t="shared" si="0"/>
        <v>0</v>
      </c>
      <c r="N21" s="774"/>
      <c r="O21" s="773">
        <f t="shared" si="0"/>
        <v>0</v>
      </c>
    </row>
    <row r="22" spans="3:15" ht="12.75" customHeight="1" thickTop="1" x14ac:dyDescent="0.2"/>
    <row r="23" spans="3:15" ht="12.75" customHeight="1" x14ac:dyDescent="0.2">
      <c r="C23" s="602" t="s">
        <v>461</v>
      </c>
      <c r="D23" s="602"/>
      <c r="E23" s="602"/>
      <c r="F23" s="602"/>
    </row>
    <row r="24" spans="3:15" ht="12.75" customHeight="1" x14ac:dyDescent="0.2">
      <c r="C24" s="600" t="s">
        <v>531</v>
      </c>
      <c r="D24" s="602"/>
      <c r="E24" s="602"/>
      <c r="F24" s="602"/>
      <c r="G24" s="775">
        <v>0</v>
      </c>
      <c r="H24" s="775"/>
      <c r="I24" s="775">
        <v>0</v>
      </c>
      <c r="J24" s="775"/>
      <c r="K24" s="775">
        <v>0</v>
      </c>
      <c r="L24" s="775"/>
      <c r="M24" s="775">
        <f>G24+I24-K24</f>
        <v>0</v>
      </c>
      <c r="N24" s="775"/>
      <c r="O24" s="775">
        <v>0</v>
      </c>
    </row>
    <row r="25" spans="3:15" ht="12.75" customHeight="1" x14ac:dyDescent="0.2">
      <c r="C25" s="600" t="s">
        <v>2107</v>
      </c>
      <c r="D25" s="602"/>
      <c r="E25" s="602"/>
      <c r="F25" s="602"/>
      <c r="G25" s="775">
        <v>0</v>
      </c>
      <c r="H25" s="775"/>
      <c r="I25" s="775">
        <v>0</v>
      </c>
      <c r="J25" s="775"/>
      <c r="K25" s="775">
        <v>0</v>
      </c>
      <c r="L25" s="775"/>
      <c r="M25" s="775">
        <f>G25+I25-K25</f>
        <v>0</v>
      </c>
      <c r="N25" s="775"/>
      <c r="O25" s="775">
        <v>0</v>
      </c>
    </row>
    <row r="26" spans="3:15" ht="12.75" customHeight="1" x14ac:dyDescent="0.2">
      <c r="C26" s="600" t="s">
        <v>2838</v>
      </c>
      <c r="D26" s="602"/>
      <c r="E26" s="602"/>
      <c r="F26" s="602"/>
      <c r="G26" s="775">
        <v>0</v>
      </c>
      <c r="H26" s="775"/>
      <c r="I26" s="775">
        <v>0</v>
      </c>
      <c r="J26" s="775"/>
      <c r="K26" s="775">
        <v>0</v>
      </c>
      <c r="L26" s="775"/>
      <c r="M26" s="775">
        <f>G26+I26-K26</f>
        <v>0</v>
      </c>
      <c r="N26" s="775"/>
      <c r="O26" s="775">
        <v>0</v>
      </c>
    </row>
    <row r="27" spans="3:15" ht="12.75" customHeight="1" thickBot="1" x14ac:dyDescent="0.25">
      <c r="C27" s="600" t="s">
        <v>2106</v>
      </c>
      <c r="G27" s="776">
        <v>0</v>
      </c>
      <c r="H27" s="775"/>
      <c r="I27" s="776">
        <v>0</v>
      </c>
      <c r="J27" s="775"/>
      <c r="K27" s="776">
        <v>0</v>
      </c>
      <c r="L27" s="775"/>
      <c r="M27" s="775">
        <f>G27+I27-K27</f>
        <v>0</v>
      </c>
      <c r="N27" s="775"/>
      <c r="O27" s="776">
        <v>0</v>
      </c>
    </row>
    <row r="28" spans="3:15" ht="12.75" customHeight="1" thickTop="1" thickBot="1" x14ac:dyDescent="0.25">
      <c r="C28" s="1425" t="s">
        <v>878</v>
      </c>
      <c r="D28" s="1425"/>
      <c r="E28" s="1425"/>
      <c r="G28" s="773">
        <f>SUM(G23:G27)</f>
        <v>0</v>
      </c>
      <c r="H28" s="774"/>
      <c r="I28" s="773">
        <f>SUM(I23:I27)</f>
        <v>0</v>
      </c>
      <c r="J28" s="774"/>
      <c r="K28" s="773">
        <f>SUM(K23:K27)</f>
        <v>0</v>
      </c>
      <c r="L28" s="774"/>
      <c r="M28" s="773">
        <f>SUM(M23:M27)</f>
        <v>0</v>
      </c>
      <c r="N28" s="774"/>
      <c r="O28" s="773">
        <f>SUM(O23:O27)</f>
        <v>0</v>
      </c>
    </row>
    <row r="29" spans="3:15" ht="12.75" customHeight="1" thickTop="1" x14ac:dyDescent="0.2"/>
    <row r="30" spans="3:15" ht="26.25" customHeight="1" x14ac:dyDescent="0.2">
      <c r="C30" s="1488" t="s">
        <v>2842</v>
      </c>
      <c r="D30" s="1488"/>
      <c r="E30" s="1488"/>
      <c r="F30" s="1488"/>
      <c r="G30" s="1488"/>
      <c r="H30" s="1488"/>
      <c r="I30" s="1488"/>
      <c r="J30" s="1488"/>
      <c r="K30" s="1488"/>
      <c r="L30" s="1488"/>
      <c r="M30" s="1488"/>
      <c r="N30" s="1488"/>
      <c r="O30" s="1488"/>
    </row>
    <row r="31" spans="3:15" ht="37.5" customHeight="1" x14ac:dyDescent="0.2">
      <c r="C31" s="1391" t="s">
        <v>2463</v>
      </c>
      <c r="D31" s="1391"/>
      <c r="E31" s="1391"/>
      <c r="F31" s="1391"/>
      <c r="G31" s="1391"/>
      <c r="H31" s="1391"/>
      <c r="I31" s="1391"/>
      <c r="J31" s="1391"/>
      <c r="K31" s="1391"/>
      <c r="L31" s="1391"/>
      <c r="M31" s="1391"/>
      <c r="N31" s="1391"/>
      <c r="O31" s="1391"/>
    </row>
    <row r="32" spans="3:15" ht="14.25" customHeight="1" x14ac:dyDescent="0.25">
      <c r="C32" s="751" t="s">
        <v>2464</v>
      </c>
      <c r="G32" s="1199" t="s">
        <v>2168</v>
      </c>
    </row>
    <row r="33" spans="3:15" ht="12.75" customHeight="1" x14ac:dyDescent="0.2">
      <c r="C33" s="751"/>
    </row>
    <row r="34" spans="3:15" ht="26.25" customHeight="1" x14ac:dyDescent="0.2">
      <c r="C34" s="1488" t="s">
        <v>2843</v>
      </c>
      <c r="D34" s="1488"/>
      <c r="E34" s="1488"/>
      <c r="F34" s="1488"/>
      <c r="G34" s="1488"/>
      <c r="H34" s="1488"/>
      <c r="I34" s="1488"/>
      <c r="J34" s="1488"/>
      <c r="K34" s="1488"/>
      <c r="L34" s="1488"/>
      <c r="M34" s="1488"/>
      <c r="N34" s="1488"/>
      <c r="O34" s="1488"/>
    </row>
    <row r="35" spans="3:15" ht="39.75" customHeight="1" x14ac:dyDescent="0.2">
      <c r="C35" s="1391" t="s">
        <v>2669</v>
      </c>
      <c r="D35" s="1391"/>
      <c r="E35" s="1391"/>
      <c r="F35" s="1391"/>
      <c r="G35" s="1391"/>
      <c r="H35" s="1391"/>
      <c r="I35" s="1391"/>
      <c r="J35" s="1391"/>
      <c r="K35" s="1391"/>
      <c r="L35" s="1391"/>
      <c r="M35" s="1391"/>
      <c r="N35" s="1391"/>
      <c r="O35" s="1391"/>
    </row>
    <row r="36" spans="3:15" ht="12.75" customHeight="1" x14ac:dyDescent="0.2">
      <c r="C36" s="751"/>
    </row>
    <row r="37" spans="3:15" ht="26.25" customHeight="1" x14ac:dyDescent="0.2">
      <c r="C37" s="1219" t="s">
        <v>2844</v>
      </c>
      <c r="D37" s="1219"/>
      <c r="E37" s="1219"/>
      <c r="F37" s="1219"/>
      <c r="G37" s="1219"/>
      <c r="H37" s="1219"/>
      <c r="I37" s="1219"/>
      <c r="J37" s="1219"/>
      <c r="K37" s="1219"/>
      <c r="L37" s="1219"/>
      <c r="M37" s="1219"/>
      <c r="N37" s="1219"/>
      <c r="O37" s="1219"/>
    </row>
    <row r="38" spans="3:15" ht="12.75" customHeight="1" x14ac:dyDescent="0.2">
      <c r="C38" s="751"/>
    </row>
    <row r="39" spans="3:15" ht="12.75" customHeight="1" x14ac:dyDescent="0.2">
      <c r="C39" s="600" t="s">
        <v>2845</v>
      </c>
    </row>
    <row r="40" spans="3:15" ht="12.75" customHeight="1" x14ac:dyDescent="0.2"/>
    <row r="41" spans="3:15" ht="12.75" customHeight="1" x14ac:dyDescent="0.2">
      <c r="C41" s="600" t="s">
        <v>2108</v>
      </c>
    </row>
    <row r="42" spans="3:15" ht="10.5" customHeight="1" x14ac:dyDescent="0.2">
      <c r="C42" s="1373"/>
      <c r="D42" s="1373"/>
      <c r="E42" s="1373"/>
      <c r="F42" s="1373"/>
      <c r="G42" s="1373"/>
      <c r="H42" s="1373"/>
      <c r="I42" s="1373"/>
      <c r="J42" s="1373"/>
      <c r="K42" s="1373"/>
      <c r="L42" s="1373"/>
      <c r="M42" s="1373"/>
      <c r="N42" s="1373"/>
      <c r="O42" s="1373"/>
    </row>
    <row r="43" spans="3:15" ht="12.75" customHeight="1" x14ac:dyDescent="0.2">
      <c r="E43" s="1487" t="s">
        <v>1650</v>
      </c>
      <c r="F43" s="1487"/>
      <c r="G43" s="1487"/>
      <c r="H43" s="1487"/>
      <c r="I43" s="1487"/>
      <c r="J43" s="1487"/>
      <c r="K43" s="1487"/>
      <c r="L43" s="884"/>
      <c r="M43" s="1463"/>
      <c r="N43" s="1463"/>
      <c r="O43" s="1463"/>
    </row>
    <row r="44" spans="3:15" ht="12.75" customHeight="1" x14ac:dyDescent="0.2">
      <c r="I44" s="1491" t="s">
        <v>2109</v>
      </c>
      <c r="J44" s="1491"/>
      <c r="K44" s="1491"/>
    </row>
    <row r="45" spans="3:15" ht="12.75" customHeight="1" x14ac:dyDescent="0.2">
      <c r="E45" s="1489" t="s">
        <v>380</v>
      </c>
      <c r="F45" s="1489"/>
      <c r="G45" s="1489"/>
      <c r="H45" s="769"/>
      <c r="I45" s="1490" t="s">
        <v>2110</v>
      </c>
      <c r="J45" s="1490"/>
      <c r="K45" s="1490"/>
      <c r="M45" s="1463"/>
      <c r="N45" s="1463"/>
      <c r="O45" s="1463"/>
    </row>
    <row r="46" spans="3:15" ht="12.75" customHeight="1" x14ac:dyDescent="0.2">
      <c r="C46" s="883" t="s">
        <v>2111</v>
      </c>
      <c r="D46" s="883"/>
      <c r="E46" s="989" t="s">
        <v>2112</v>
      </c>
      <c r="F46" s="777"/>
      <c r="G46" s="989" t="s">
        <v>379</v>
      </c>
      <c r="H46" s="769"/>
      <c r="I46" s="883" t="s">
        <v>2112</v>
      </c>
      <c r="J46" s="769"/>
      <c r="K46" s="883" t="s">
        <v>379</v>
      </c>
      <c r="M46" s="769"/>
      <c r="O46" s="769"/>
    </row>
    <row r="47" spans="3:15" ht="12.75" customHeight="1" x14ac:dyDescent="0.2">
      <c r="C47" s="766">
        <v>2023</v>
      </c>
      <c r="D47" s="766"/>
      <c r="E47" s="778">
        <v>0</v>
      </c>
      <c r="F47" s="778"/>
      <c r="G47" s="778">
        <v>0</v>
      </c>
      <c r="H47" s="778"/>
      <c r="I47" s="778">
        <v>0</v>
      </c>
      <c r="J47" s="778"/>
      <c r="K47" s="778">
        <v>0</v>
      </c>
      <c r="L47" s="625"/>
      <c r="M47" s="625"/>
      <c r="N47" s="625"/>
      <c r="O47" s="625"/>
    </row>
    <row r="48" spans="3:15" ht="12.75" customHeight="1" x14ac:dyDescent="0.2">
      <c r="C48" s="766">
        <f>C47+1</f>
        <v>2024</v>
      </c>
      <c r="D48" s="766"/>
      <c r="E48" s="778">
        <v>0</v>
      </c>
      <c r="F48" s="778"/>
      <c r="G48" s="778">
        <v>0</v>
      </c>
      <c r="H48" s="778"/>
      <c r="I48" s="778">
        <v>0</v>
      </c>
      <c r="J48" s="778"/>
      <c r="K48" s="778">
        <v>0</v>
      </c>
      <c r="L48" s="625"/>
      <c r="M48" s="625"/>
      <c r="N48" s="625"/>
      <c r="O48" s="625"/>
    </row>
    <row r="49" spans="3:15" ht="12.75" customHeight="1" x14ac:dyDescent="0.2">
      <c r="C49" s="766">
        <f>C48+1</f>
        <v>2025</v>
      </c>
      <c r="D49" s="766"/>
      <c r="E49" s="778">
        <v>0</v>
      </c>
      <c r="F49" s="778"/>
      <c r="G49" s="778">
        <v>0</v>
      </c>
      <c r="H49" s="778"/>
      <c r="I49" s="778">
        <v>0</v>
      </c>
      <c r="J49" s="778"/>
      <c r="K49" s="778">
        <v>0</v>
      </c>
      <c r="L49" s="625"/>
      <c r="M49" s="625"/>
      <c r="N49" s="625"/>
      <c r="O49" s="625"/>
    </row>
    <row r="50" spans="3:15" ht="12.75" customHeight="1" x14ac:dyDescent="0.2">
      <c r="C50" s="766">
        <f>C49+1</f>
        <v>2026</v>
      </c>
      <c r="D50" s="766"/>
      <c r="E50" s="778">
        <v>0</v>
      </c>
      <c r="F50" s="778"/>
      <c r="G50" s="778">
        <v>0</v>
      </c>
      <c r="H50" s="778"/>
      <c r="I50" s="778">
        <v>0</v>
      </c>
      <c r="J50" s="778"/>
      <c r="K50" s="778">
        <v>0</v>
      </c>
      <c r="L50" s="625"/>
      <c r="M50" s="625"/>
      <c r="N50" s="625"/>
      <c r="O50" s="625"/>
    </row>
    <row r="51" spans="3:15" ht="12.75" customHeight="1" x14ac:dyDescent="0.2">
      <c r="C51" s="766" t="s">
        <v>2963</v>
      </c>
      <c r="D51" s="766"/>
      <c r="E51" s="778">
        <v>0</v>
      </c>
      <c r="F51" s="778"/>
      <c r="G51" s="778">
        <v>0</v>
      </c>
      <c r="H51" s="778"/>
      <c r="I51" s="778">
        <v>0</v>
      </c>
      <c r="J51" s="778"/>
      <c r="K51" s="778">
        <v>0</v>
      </c>
      <c r="L51" s="625"/>
      <c r="M51" s="625"/>
      <c r="N51" s="625"/>
      <c r="O51" s="625"/>
    </row>
    <row r="52" spans="3:15" ht="12.75" customHeight="1" x14ac:dyDescent="0.2">
      <c r="C52" s="766" t="s">
        <v>1798</v>
      </c>
      <c r="D52" s="766"/>
      <c r="E52" s="778">
        <v>0</v>
      </c>
      <c r="F52" s="778"/>
      <c r="G52" s="778">
        <v>0</v>
      </c>
      <c r="H52" s="778"/>
      <c r="I52" s="778">
        <v>0</v>
      </c>
      <c r="J52" s="778"/>
      <c r="K52" s="778">
        <v>0</v>
      </c>
      <c r="L52" s="625"/>
      <c r="M52" s="625"/>
      <c r="N52" s="625"/>
      <c r="O52" s="625"/>
    </row>
    <row r="53" spans="3:15" ht="12.75" customHeight="1" thickBot="1" x14ac:dyDescent="0.25">
      <c r="E53" s="779">
        <f>SUM(E47:E52)</f>
        <v>0</v>
      </c>
      <c r="G53" s="779">
        <f>SUM(G47:G52)</f>
        <v>0</v>
      </c>
      <c r="I53" s="779">
        <f>SUM(I47:I52)</f>
        <v>0</v>
      </c>
      <c r="K53" s="779">
        <f>SUM(K47:K52)</f>
        <v>0</v>
      </c>
      <c r="M53" s="778"/>
      <c r="O53" s="778"/>
    </row>
    <row r="54" spans="3:15" ht="12.75" customHeight="1" thickTop="1" x14ac:dyDescent="0.2">
      <c r="E54" s="778"/>
      <c r="G54" s="778"/>
      <c r="I54" s="778"/>
      <c r="K54" s="778"/>
      <c r="M54" s="778"/>
      <c r="O54" s="778"/>
    </row>
    <row r="55" spans="3:15" ht="12.75" customHeight="1" x14ac:dyDescent="0.2">
      <c r="E55" s="1487" t="s">
        <v>169</v>
      </c>
      <c r="F55" s="1487"/>
      <c r="G55" s="1487"/>
      <c r="H55" s="1487"/>
      <c r="I55" s="1487"/>
      <c r="J55" s="1487"/>
      <c r="K55" s="1487"/>
    </row>
    <row r="56" spans="3:15" ht="12.75" customHeight="1" x14ac:dyDescent="0.2">
      <c r="I56" s="1491" t="s">
        <v>2109</v>
      </c>
      <c r="J56" s="1491"/>
      <c r="K56" s="1491"/>
    </row>
    <row r="57" spans="3:15" ht="12.75" customHeight="1" x14ac:dyDescent="0.2">
      <c r="E57" s="1489" t="s">
        <v>380</v>
      </c>
      <c r="F57" s="1489"/>
      <c r="G57" s="1489"/>
      <c r="H57" s="769"/>
      <c r="I57" s="1490" t="s">
        <v>2110</v>
      </c>
      <c r="J57" s="1490"/>
      <c r="K57" s="1490"/>
    </row>
    <row r="58" spans="3:15" ht="12.75" customHeight="1" x14ac:dyDescent="0.2">
      <c r="C58" s="883" t="s">
        <v>2111</v>
      </c>
      <c r="D58" s="883"/>
      <c r="E58" s="989" t="s">
        <v>2112</v>
      </c>
      <c r="F58" s="777"/>
      <c r="G58" s="989" t="s">
        <v>379</v>
      </c>
      <c r="H58" s="769"/>
      <c r="I58" s="883" t="s">
        <v>2112</v>
      </c>
      <c r="J58" s="769"/>
      <c r="K58" s="883" t="s">
        <v>379</v>
      </c>
    </row>
    <row r="59" spans="3:15" ht="12.75" customHeight="1" x14ac:dyDescent="0.2">
      <c r="C59" s="766">
        <v>2022</v>
      </c>
      <c r="D59" s="766"/>
      <c r="E59" s="778">
        <v>0</v>
      </c>
      <c r="F59" s="778"/>
      <c r="G59" s="778">
        <v>0</v>
      </c>
      <c r="H59" s="778"/>
      <c r="I59" s="778">
        <v>0</v>
      </c>
      <c r="J59" s="778"/>
      <c r="K59" s="778">
        <v>0</v>
      </c>
    </row>
    <row r="60" spans="3:15" ht="12.75" customHeight="1" x14ac:dyDescent="0.2">
      <c r="C60" s="766">
        <f>C59+1</f>
        <v>2023</v>
      </c>
      <c r="D60" s="766"/>
      <c r="E60" s="778">
        <v>0</v>
      </c>
      <c r="F60" s="778"/>
      <c r="G60" s="778">
        <v>0</v>
      </c>
      <c r="H60" s="778"/>
      <c r="I60" s="778">
        <v>0</v>
      </c>
      <c r="J60" s="778"/>
      <c r="K60" s="778">
        <v>0</v>
      </c>
    </row>
    <row r="61" spans="3:15" ht="12.75" customHeight="1" x14ac:dyDescent="0.2">
      <c r="C61" s="766">
        <f>C60+1</f>
        <v>2024</v>
      </c>
      <c r="D61" s="766"/>
      <c r="E61" s="778">
        <v>0</v>
      </c>
      <c r="F61" s="778"/>
      <c r="G61" s="778">
        <v>0</v>
      </c>
      <c r="H61" s="778"/>
      <c r="I61" s="778">
        <v>0</v>
      </c>
      <c r="J61" s="778"/>
      <c r="K61" s="778">
        <v>0</v>
      </c>
    </row>
    <row r="62" spans="3:15" ht="12.75" customHeight="1" x14ac:dyDescent="0.2">
      <c r="C62" s="766">
        <f>C61+1</f>
        <v>2025</v>
      </c>
      <c r="D62" s="766"/>
      <c r="E62" s="778">
        <v>0</v>
      </c>
      <c r="F62" s="778"/>
      <c r="G62" s="778">
        <v>0</v>
      </c>
      <c r="H62" s="778"/>
      <c r="I62" s="778">
        <v>0</v>
      </c>
      <c r="J62" s="778"/>
      <c r="K62" s="778">
        <v>0</v>
      </c>
    </row>
    <row r="63" spans="3:15" ht="12.75" customHeight="1" x14ac:dyDescent="0.2">
      <c r="C63" s="766">
        <f>C62+1</f>
        <v>2026</v>
      </c>
      <c r="D63" s="766"/>
      <c r="E63" s="778">
        <v>0</v>
      </c>
      <c r="F63" s="778"/>
      <c r="G63" s="778">
        <v>0</v>
      </c>
      <c r="H63" s="778"/>
      <c r="I63" s="778">
        <v>0</v>
      </c>
      <c r="J63" s="778"/>
      <c r="K63" s="778">
        <v>0</v>
      </c>
    </row>
    <row r="64" spans="3:15" ht="12.75" customHeight="1" x14ac:dyDescent="0.2">
      <c r="C64" s="766" t="s">
        <v>2465</v>
      </c>
      <c r="D64" s="766"/>
      <c r="E64" s="778">
        <v>0</v>
      </c>
      <c r="F64" s="778"/>
      <c r="G64" s="778">
        <v>0</v>
      </c>
      <c r="H64" s="778"/>
      <c r="I64" s="778">
        <v>0</v>
      </c>
      <c r="J64" s="778"/>
      <c r="K64" s="778">
        <v>0</v>
      </c>
    </row>
    <row r="65" spans="1:16" ht="12.75" customHeight="1" x14ac:dyDescent="0.2">
      <c r="C65" s="766" t="s">
        <v>1798</v>
      </c>
      <c r="D65" s="766"/>
      <c r="E65" s="778">
        <v>0</v>
      </c>
      <c r="F65" s="778"/>
      <c r="G65" s="778">
        <v>0</v>
      </c>
      <c r="H65" s="778"/>
      <c r="I65" s="778">
        <v>0</v>
      </c>
      <c r="J65" s="778"/>
      <c r="K65" s="778">
        <v>0</v>
      </c>
    </row>
    <row r="66" spans="1:16" ht="12.75" customHeight="1" thickBot="1" x14ac:dyDescent="0.25">
      <c r="E66" s="779">
        <f>SUM(E59:E65)</f>
        <v>0</v>
      </c>
      <c r="G66" s="779">
        <f>SUM(G59:G65)</f>
        <v>0</v>
      </c>
      <c r="I66" s="779">
        <f>SUM(I59:I65)</f>
        <v>0</v>
      </c>
      <c r="K66" s="779">
        <f>SUM(K59:K65)</f>
        <v>0</v>
      </c>
    </row>
    <row r="67" spans="1:16" ht="12.75" customHeight="1" thickTop="1" x14ac:dyDescent="0.2"/>
    <row r="68" spans="1:16" ht="12.75" customHeight="1" x14ac:dyDescent="0.2">
      <c r="C68" s="600" t="s">
        <v>2113</v>
      </c>
    </row>
    <row r="69" spans="1:16" ht="12.75" customHeight="1" x14ac:dyDescent="0.2">
      <c r="C69" s="600" t="s">
        <v>2114</v>
      </c>
    </row>
    <row r="70" spans="1:16" ht="12.75" customHeight="1" x14ac:dyDescent="0.2"/>
    <row r="71" spans="1:16" ht="15.75" customHeight="1" x14ac:dyDescent="0.25">
      <c r="A71" s="1369" t="s">
        <v>1059</v>
      </c>
      <c r="B71" s="1369"/>
      <c r="C71" s="1369"/>
      <c r="D71" s="1369"/>
      <c r="E71" s="1369"/>
      <c r="F71" s="1369"/>
      <c r="G71" s="1369"/>
      <c r="H71" s="1369"/>
      <c r="I71" s="1369"/>
      <c r="J71" s="1369"/>
      <c r="K71" s="1369"/>
      <c r="L71" s="1369"/>
      <c r="M71" s="1369"/>
      <c r="N71" s="1369"/>
      <c r="O71" s="1369"/>
      <c r="P71" s="770"/>
    </row>
  </sheetData>
  <mergeCells count="28">
    <mergeCell ref="E57:G57"/>
    <mergeCell ref="I57:K57"/>
    <mergeCell ref="A71:O71"/>
    <mergeCell ref="I44:K44"/>
    <mergeCell ref="E45:G45"/>
    <mergeCell ref="I45:K45"/>
    <mergeCell ref="M45:O45"/>
    <mergeCell ref="E55:K55"/>
    <mergeCell ref="I56:K56"/>
    <mergeCell ref="E43:K43"/>
    <mergeCell ref="M43:O43"/>
    <mergeCell ref="C16:E16"/>
    <mergeCell ref="C18:E18"/>
    <mergeCell ref="C20:E20"/>
    <mergeCell ref="C21:E21"/>
    <mergeCell ref="C28:E28"/>
    <mergeCell ref="C30:O30"/>
    <mergeCell ref="C31:O31"/>
    <mergeCell ref="C34:O34"/>
    <mergeCell ref="C35:O35"/>
    <mergeCell ref="C37:O37"/>
    <mergeCell ref="C42:O42"/>
    <mergeCell ref="C15:E15"/>
    <mergeCell ref="A1:O1"/>
    <mergeCell ref="A2:O2"/>
    <mergeCell ref="A3:O3"/>
    <mergeCell ref="C9:O9"/>
    <mergeCell ref="C12:O12"/>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topLeftCell="A14" zoomScaleNormal="100" workbookViewId="0">
      <selection activeCell="A46" sqref="A46:O46"/>
    </sheetView>
  </sheetViews>
  <sheetFormatPr defaultRowHeight="12.75" x14ac:dyDescent="0.2"/>
  <cols>
    <col min="1" max="2" width="3.7109375" style="600" customWidth="1"/>
    <col min="3" max="3" width="21.7109375" style="600" customWidth="1"/>
    <col min="4" max="4" width="2.28515625" style="600" customWidth="1"/>
    <col min="5" max="5" width="19.5703125" style="600" customWidth="1"/>
    <col min="6" max="6" width="2.28515625" style="600" customWidth="1"/>
    <col min="7" max="7" width="12.85546875" style="600" customWidth="1"/>
    <col min="8" max="8" width="2.28515625" style="600" customWidth="1"/>
    <col min="9" max="9" width="11.7109375" style="600" customWidth="1"/>
    <col min="10" max="10" width="2.28515625" style="600" customWidth="1"/>
    <col min="11" max="11" width="12.28515625" style="600" customWidth="1"/>
    <col min="12" max="12" width="2.28515625" style="600" customWidth="1"/>
    <col min="13" max="13" width="13.5703125" style="600" bestFit="1" customWidth="1"/>
    <col min="14" max="14" width="2.28515625" style="600" customWidth="1"/>
    <col min="15" max="15" width="13.28515625" style="600" customWidth="1"/>
    <col min="16" max="16384" width="9.140625" style="600"/>
  </cols>
  <sheetData>
    <row r="1" spans="1:18" ht="18" x14ac:dyDescent="0.25">
      <c r="A1" s="1370">
        <f>'TABLE OF CONTENTS'!A1</f>
        <v>0</v>
      </c>
      <c r="B1" s="1370"/>
      <c r="C1" s="1383"/>
      <c r="D1" s="1383"/>
      <c r="E1" s="1383"/>
      <c r="F1" s="1383"/>
      <c r="G1" s="1383"/>
      <c r="H1" s="1383"/>
      <c r="I1" s="1383"/>
      <c r="J1" s="1383"/>
      <c r="K1" s="1383"/>
      <c r="L1" s="1383"/>
      <c r="M1" s="1383"/>
      <c r="N1" s="1383"/>
      <c r="O1" s="1383"/>
      <c r="P1" s="770"/>
      <c r="Q1" s="770"/>
      <c r="R1" s="770"/>
    </row>
    <row r="2" spans="1:18" ht="18" x14ac:dyDescent="0.25">
      <c r="A2" s="1370" t="s">
        <v>1056</v>
      </c>
      <c r="B2" s="1370"/>
      <c r="C2" s="1383"/>
      <c r="D2" s="1383"/>
      <c r="E2" s="1383"/>
      <c r="F2" s="1383"/>
      <c r="G2" s="1383"/>
      <c r="H2" s="1383"/>
      <c r="I2" s="1383"/>
      <c r="J2" s="1383"/>
      <c r="K2" s="1383"/>
      <c r="L2" s="1383"/>
      <c r="M2" s="1383"/>
      <c r="N2" s="1383"/>
      <c r="O2" s="1383"/>
      <c r="P2" s="770"/>
      <c r="Q2" s="770"/>
      <c r="R2" s="770"/>
    </row>
    <row r="3" spans="1:18" ht="18" x14ac:dyDescent="0.25">
      <c r="A3" s="1371" t="str">
        <f>'TABLE OF CONTENTS'!A4</f>
        <v>FISCAL YEAR ENDING JUNE 30, 2024</v>
      </c>
      <c r="B3" s="1371"/>
      <c r="C3" s="1371"/>
      <c r="D3" s="1371"/>
      <c r="E3" s="1371"/>
      <c r="F3" s="1371"/>
      <c r="G3" s="1371"/>
      <c r="H3" s="1371"/>
      <c r="I3" s="1371"/>
      <c r="J3" s="1371"/>
      <c r="K3" s="1371"/>
      <c r="L3" s="1371"/>
      <c r="M3" s="1371"/>
      <c r="N3" s="1371"/>
      <c r="O3" s="1371"/>
      <c r="P3" s="770"/>
      <c r="Q3" s="770"/>
      <c r="R3" s="770"/>
    </row>
    <row r="4" spans="1:18" ht="12" customHeight="1" x14ac:dyDescent="0.25">
      <c r="A4" s="882"/>
      <c r="B4" s="882"/>
      <c r="C4" s="766"/>
      <c r="D4" s="766"/>
      <c r="E4" s="766"/>
      <c r="F4" s="766"/>
      <c r="G4" s="766"/>
      <c r="H4" s="766"/>
      <c r="I4" s="766"/>
      <c r="J4" s="766"/>
      <c r="K4" s="766"/>
      <c r="L4" s="766"/>
      <c r="M4" s="766"/>
      <c r="N4" s="766"/>
      <c r="O4" s="766"/>
      <c r="P4" s="770"/>
      <c r="Q4" s="770"/>
      <c r="R4" s="770"/>
    </row>
    <row r="5" spans="1:18" ht="12" customHeight="1" x14ac:dyDescent="0.25">
      <c r="A5" s="987" t="s">
        <v>72</v>
      </c>
      <c r="B5" s="987"/>
      <c r="C5" s="988" t="s">
        <v>631</v>
      </c>
      <c r="E5" s="766"/>
      <c r="F5" s="766"/>
      <c r="G5" s="766"/>
      <c r="H5" s="766"/>
      <c r="I5" s="766"/>
      <c r="J5" s="766"/>
      <c r="K5" s="766"/>
      <c r="L5" s="766"/>
      <c r="M5" s="766"/>
      <c r="N5" s="766"/>
      <c r="O5" s="766"/>
      <c r="P5" s="770"/>
      <c r="Q5" s="770"/>
      <c r="R5" s="770"/>
    </row>
    <row r="6" spans="1:18" ht="12" customHeight="1" x14ac:dyDescent="0.25">
      <c r="A6" s="882"/>
      <c r="B6" s="882"/>
      <c r="C6" s="766"/>
      <c r="D6" s="766"/>
      <c r="E6" s="766"/>
      <c r="F6" s="766"/>
      <c r="G6" s="766"/>
      <c r="H6" s="766"/>
      <c r="I6" s="766"/>
      <c r="J6" s="766"/>
      <c r="K6" s="766"/>
      <c r="L6" s="766"/>
      <c r="M6" s="766"/>
      <c r="N6" s="766"/>
      <c r="O6" s="766"/>
      <c r="P6" s="770"/>
      <c r="Q6" s="770"/>
      <c r="R6" s="770"/>
    </row>
    <row r="7" spans="1:18" ht="12" customHeight="1" x14ac:dyDescent="0.25">
      <c r="A7" s="882"/>
      <c r="B7" s="771" t="s">
        <v>766</v>
      </c>
      <c r="C7" s="601" t="s">
        <v>2837</v>
      </c>
      <c r="D7" s="766"/>
      <c r="E7" s="766"/>
      <c r="F7" s="766"/>
      <c r="G7" s="766"/>
      <c r="H7" s="766"/>
      <c r="I7" s="766"/>
      <c r="J7" s="766"/>
      <c r="K7" s="766"/>
      <c r="L7" s="766"/>
      <c r="M7" s="766"/>
      <c r="N7" s="766"/>
      <c r="O7" s="766"/>
      <c r="P7" s="770"/>
      <c r="Q7" s="770"/>
      <c r="R7" s="770"/>
    </row>
    <row r="8" spans="1:18" ht="12" customHeight="1" x14ac:dyDescent="0.25">
      <c r="A8" s="882"/>
      <c r="B8" s="882"/>
      <c r="C8" s="766"/>
      <c r="D8" s="766"/>
      <c r="E8" s="766"/>
      <c r="F8" s="766"/>
      <c r="G8" s="766"/>
      <c r="H8" s="766"/>
      <c r="I8" s="766"/>
      <c r="J8" s="766"/>
      <c r="K8" s="766"/>
      <c r="L8" s="766"/>
      <c r="M8" s="766"/>
      <c r="N8" s="766"/>
      <c r="O8" s="766"/>
      <c r="P8" s="770"/>
      <c r="Q8" s="770"/>
      <c r="R8" s="770"/>
    </row>
    <row r="9" spans="1:18" ht="39.75" customHeight="1" x14ac:dyDescent="0.25">
      <c r="A9" s="882"/>
      <c r="B9" s="882"/>
      <c r="C9" s="1219" t="s">
        <v>2839</v>
      </c>
      <c r="D9" s="1219"/>
      <c r="E9" s="1219"/>
      <c r="F9" s="1219"/>
      <c r="G9" s="1219"/>
      <c r="H9" s="1219"/>
      <c r="I9" s="1219"/>
      <c r="J9" s="1219"/>
      <c r="K9" s="1219"/>
      <c r="L9" s="1219"/>
      <c r="M9" s="1219"/>
      <c r="N9" s="1219"/>
      <c r="O9" s="1219"/>
      <c r="P9" s="770"/>
      <c r="Q9" s="770"/>
      <c r="R9" s="770"/>
    </row>
    <row r="10" spans="1:18" ht="14.25" customHeight="1" x14ac:dyDescent="0.25">
      <c r="C10" s="751"/>
      <c r="G10" s="559"/>
    </row>
    <row r="11" spans="1:18" ht="19.5" customHeight="1" x14ac:dyDescent="0.2">
      <c r="C11" s="1488" t="s">
        <v>2846</v>
      </c>
      <c r="D11" s="1488"/>
      <c r="E11" s="1488"/>
      <c r="F11" s="1488"/>
      <c r="G11" s="1488"/>
      <c r="H11" s="1488"/>
      <c r="I11" s="1488"/>
      <c r="J11" s="1488"/>
      <c r="K11" s="1488"/>
      <c r="L11" s="1488"/>
      <c r="M11" s="1488"/>
      <c r="N11" s="1488"/>
      <c r="O11" s="1488"/>
    </row>
    <row r="12" spans="1:18" ht="54" customHeight="1" x14ac:dyDescent="0.2">
      <c r="C12" s="1467" t="s">
        <v>2858</v>
      </c>
      <c r="D12" s="1467"/>
      <c r="E12" s="1467"/>
      <c r="F12" s="1467"/>
      <c r="G12" s="1467"/>
      <c r="H12" s="1467"/>
      <c r="I12" s="1467"/>
      <c r="J12" s="1467"/>
      <c r="K12" s="1467"/>
      <c r="L12" s="1467"/>
      <c r="M12" s="1467"/>
      <c r="N12" s="1467"/>
      <c r="O12" s="1467"/>
    </row>
    <row r="13" spans="1:18" ht="14.25" customHeight="1" x14ac:dyDescent="0.2">
      <c r="C13" s="1391"/>
      <c r="D13" s="1391"/>
      <c r="E13" s="1391"/>
      <c r="F13" s="1391"/>
      <c r="G13" s="1391"/>
      <c r="H13" s="1391"/>
      <c r="I13" s="1391"/>
      <c r="J13" s="1391"/>
      <c r="K13" s="1391"/>
      <c r="L13" s="1391"/>
      <c r="M13" s="1391"/>
      <c r="N13" s="1391"/>
      <c r="O13" s="1391"/>
    </row>
    <row r="14" spans="1:18" ht="12.75" customHeight="1" x14ac:dyDescent="0.2">
      <c r="C14" s="1488" t="s">
        <v>2847</v>
      </c>
      <c r="D14" s="1488"/>
      <c r="E14" s="1488"/>
      <c r="F14" s="1488"/>
      <c r="G14" s="1488"/>
      <c r="H14" s="1488"/>
      <c r="I14" s="1488"/>
      <c r="J14" s="1488"/>
      <c r="K14" s="1488"/>
      <c r="L14" s="1488"/>
      <c r="M14" s="1488"/>
      <c r="N14" s="1488"/>
      <c r="O14" s="1488"/>
    </row>
    <row r="15" spans="1:18" ht="56.25" customHeight="1" x14ac:dyDescent="0.2">
      <c r="C15" s="1467" t="s">
        <v>2858</v>
      </c>
      <c r="D15" s="1467"/>
      <c r="E15" s="1467"/>
      <c r="F15" s="1467"/>
      <c r="G15" s="1467"/>
      <c r="H15" s="1467"/>
      <c r="I15" s="1467"/>
      <c r="J15" s="1467"/>
      <c r="K15" s="1467"/>
      <c r="L15" s="1467"/>
      <c r="M15" s="1467"/>
      <c r="N15" s="1467"/>
      <c r="O15" s="1467"/>
    </row>
    <row r="16" spans="1:18" ht="12.75" customHeight="1" x14ac:dyDescent="0.2"/>
    <row r="17" spans="3:15" ht="12.75" customHeight="1" x14ac:dyDescent="0.2">
      <c r="C17" s="600" t="s">
        <v>2840</v>
      </c>
    </row>
    <row r="18" spans="3:15" ht="10.5" customHeight="1" x14ac:dyDescent="0.2">
      <c r="C18" s="1373"/>
      <c r="D18" s="1373"/>
      <c r="E18" s="1373"/>
      <c r="F18" s="1373"/>
      <c r="G18" s="1373"/>
      <c r="H18" s="1373"/>
      <c r="I18" s="1373"/>
      <c r="J18" s="1373"/>
      <c r="K18" s="1373"/>
      <c r="L18" s="1373"/>
      <c r="M18" s="1373"/>
      <c r="N18" s="1373"/>
      <c r="O18" s="1373"/>
    </row>
    <row r="19" spans="3:15" ht="12.75" customHeight="1" x14ac:dyDescent="0.2">
      <c r="E19" s="1487" t="s">
        <v>1650</v>
      </c>
      <c r="F19" s="1487"/>
      <c r="G19" s="1487"/>
      <c r="H19" s="1487"/>
      <c r="I19" s="1487"/>
      <c r="J19" s="1487"/>
      <c r="K19" s="1487"/>
      <c r="L19" s="1150"/>
      <c r="M19" s="1460"/>
      <c r="N19" s="1460"/>
      <c r="O19" s="1460"/>
    </row>
    <row r="20" spans="3:15" ht="12.75" customHeight="1" x14ac:dyDescent="0.2">
      <c r="I20" s="1491"/>
      <c r="J20" s="1491"/>
      <c r="K20" s="1491"/>
    </row>
    <row r="21" spans="3:15" ht="12.75" customHeight="1" x14ac:dyDescent="0.2">
      <c r="E21" s="1489" t="s">
        <v>2838</v>
      </c>
      <c r="F21" s="1489"/>
      <c r="G21" s="1489"/>
      <c r="H21" s="769"/>
      <c r="I21" s="1487" t="s">
        <v>2838</v>
      </c>
      <c r="J21" s="1487"/>
      <c r="K21" s="1487"/>
      <c r="M21" s="1487" t="s">
        <v>2838</v>
      </c>
      <c r="N21" s="1487"/>
      <c r="O21" s="1487"/>
    </row>
    <row r="22" spans="3:15" ht="12.75" customHeight="1" x14ac:dyDescent="0.2">
      <c r="C22" s="883" t="s">
        <v>2111</v>
      </c>
      <c r="D22" s="883"/>
      <c r="E22" s="989" t="s">
        <v>2112</v>
      </c>
      <c r="F22" s="777"/>
      <c r="G22" s="989" t="s">
        <v>379</v>
      </c>
      <c r="H22" s="769"/>
      <c r="I22" s="883" t="s">
        <v>2112</v>
      </c>
      <c r="J22" s="769"/>
      <c r="K22" s="883" t="s">
        <v>379</v>
      </c>
      <c r="M22" s="883" t="s">
        <v>2112</v>
      </c>
      <c r="N22" s="769"/>
      <c r="O22" s="883" t="s">
        <v>379</v>
      </c>
    </row>
    <row r="23" spans="3:15" ht="12.75" customHeight="1" x14ac:dyDescent="0.2">
      <c r="C23" s="766">
        <v>2023</v>
      </c>
      <c r="D23" s="766"/>
      <c r="E23" s="778">
        <v>0</v>
      </c>
      <c r="F23" s="778"/>
      <c r="G23" s="778">
        <v>0</v>
      </c>
      <c r="H23" s="778"/>
      <c r="I23" s="778">
        <v>0</v>
      </c>
      <c r="J23" s="778"/>
      <c r="K23" s="778">
        <v>0</v>
      </c>
      <c r="L23" s="625"/>
      <c r="M23" s="778">
        <v>0</v>
      </c>
      <c r="N23" s="778"/>
      <c r="O23" s="778">
        <v>0</v>
      </c>
    </row>
    <row r="24" spans="3:15" ht="12.75" customHeight="1" x14ac:dyDescent="0.2">
      <c r="C24" s="766">
        <f>C23+1</f>
        <v>2024</v>
      </c>
      <c r="D24" s="766"/>
      <c r="E24" s="778">
        <v>0</v>
      </c>
      <c r="F24" s="778"/>
      <c r="G24" s="778">
        <v>0</v>
      </c>
      <c r="H24" s="778"/>
      <c r="I24" s="778">
        <v>0</v>
      </c>
      <c r="J24" s="778"/>
      <c r="K24" s="778">
        <v>0</v>
      </c>
      <c r="L24" s="625"/>
      <c r="M24" s="778">
        <v>0</v>
      </c>
      <c r="N24" s="778"/>
      <c r="O24" s="778">
        <v>0</v>
      </c>
    </row>
    <row r="25" spans="3:15" ht="12.75" customHeight="1" x14ac:dyDescent="0.2">
      <c r="C25" s="766">
        <f>C24+1</f>
        <v>2025</v>
      </c>
      <c r="D25" s="766"/>
      <c r="E25" s="778">
        <v>0</v>
      </c>
      <c r="F25" s="778"/>
      <c r="G25" s="778">
        <v>0</v>
      </c>
      <c r="H25" s="778"/>
      <c r="I25" s="778">
        <v>0</v>
      </c>
      <c r="J25" s="778"/>
      <c r="K25" s="778">
        <v>0</v>
      </c>
      <c r="L25" s="625"/>
      <c r="M25" s="778">
        <v>0</v>
      </c>
      <c r="N25" s="778"/>
      <c r="O25" s="778">
        <v>0</v>
      </c>
    </row>
    <row r="26" spans="3:15" ht="12.75" customHeight="1" x14ac:dyDescent="0.2">
      <c r="C26" s="766">
        <f>C25+1</f>
        <v>2026</v>
      </c>
      <c r="D26" s="766"/>
      <c r="E26" s="778">
        <v>0</v>
      </c>
      <c r="F26" s="778"/>
      <c r="G26" s="778">
        <v>0</v>
      </c>
      <c r="H26" s="778"/>
      <c r="I26" s="778">
        <v>0</v>
      </c>
      <c r="J26" s="778"/>
      <c r="K26" s="778">
        <v>0</v>
      </c>
      <c r="L26" s="625"/>
      <c r="M26" s="778">
        <v>0</v>
      </c>
      <c r="N26" s="778"/>
      <c r="O26" s="778">
        <v>0</v>
      </c>
    </row>
    <row r="27" spans="3:15" ht="12.75" customHeight="1" x14ac:dyDescent="0.2">
      <c r="C27" s="766" t="s">
        <v>2963</v>
      </c>
      <c r="D27" s="766"/>
      <c r="E27" s="778">
        <v>0</v>
      </c>
      <c r="F27" s="778"/>
      <c r="G27" s="778">
        <v>0</v>
      </c>
      <c r="H27" s="778"/>
      <c r="I27" s="778">
        <v>0</v>
      </c>
      <c r="J27" s="778"/>
      <c r="K27" s="778">
        <v>0</v>
      </c>
      <c r="L27" s="625"/>
      <c r="M27" s="778">
        <v>0</v>
      </c>
      <c r="N27" s="778"/>
      <c r="O27" s="778">
        <v>0</v>
      </c>
    </row>
    <row r="28" spans="3:15" ht="12.75" customHeight="1" x14ac:dyDescent="0.2">
      <c r="C28" s="766" t="s">
        <v>1798</v>
      </c>
      <c r="D28" s="766"/>
      <c r="E28" s="778">
        <v>0</v>
      </c>
      <c r="F28" s="778"/>
      <c r="G28" s="778">
        <v>0</v>
      </c>
      <c r="H28" s="778"/>
      <c r="I28" s="778">
        <v>0</v>
      </c>
      <c r="J28" s="778"/>
      <c r="K28" s="778">
        <v>0</v>
      </c>
      <c r="L28" s="625"/>
      <c r="M28" s="778">
        <v>0</v>
      </c>
      <c r="N28" s="778"/>
      <c r="O28" s="778">
        <v>0</v>
      </c>
    </row>
    <row r="29" spans="3:15" ht="12.75" customHeight="1" thickBot="1" x14ac:dyDescent="0.25">
      <c r="E29" s="779">
        <f>SUM(E23:E28)</f>
        <v>0</v>
      </c>
      <c r="G29" s="779">
        <f>SUM(G23:G28)</f>
        <v>0</v>
      </c>
      <c r="I29" s="779">
        <f>SUM(I23:I28)</f>
        <v>0</v>
      </c>
      <c r="K29" s="779">
        <f>SUM(K23:K28)</f>
        <v>0</v>
      </c>
      <c r="M29" s="779">
        <f>SUM(M23:M28)</f>
        <v>0</v>
      </c>
      <c r="O29" s="779">
        <f>SUM(O23:O28)</f>
        <v>0</v>
      </c>
    </row>
    <row r="30" spans="3:15" ht="12.75" customHeight="1" thickTop="1" x14ac:dyDescent="0.2">
      <c r="E30" s="778"/>
      <c r="G30" s="778"/>
      <c r="I30" s="778"/>
      <c r="K30" s="778"/>
      <c r="M30" s="778"/>
      <c r="O30" s="778"/>
    </row>
    <row r="31" spans="3:15" ht="12.75" customHeight="1" x14ac:dyDescent="0.2">
      <c r="E31" s="1487" t="s">
        <v>169</v>
      </c>
      <c r="F31" s="1487"/>
      <c r="G31" s="1487"/>
      <c r="H31" s="1487"/>
      <c r="I31" s="1487"/>
      <c r="J31" s="1487"/>
      <c r="K31" s="1487"/>
      <c r="L31" s="1151"/>
    </row>
    <row r="32" spans="3:15" ht="12.75" customHeight="1" x14ac:dyDescent="0.2">
      <c r="I32" s="1491"/>
      <c r="J32" s="1491"/>
      <c r="K32" s="1491"/>
      <c r="M32" s="1491"/>
      <c r="N32" s="1491"/>
      <c r="O32" s="1491"/>
    </row>
    <row r="33" spans="1:16" ht="12.75" customHeight="1" x14ac:dyDescent="0.2">
      <c r="E33" s="1489" t="s">
        <v>2838</v>
      </c>
      <c r="F33" s="1489"/>
      <c r="G33" s="1489"/>
      <c r="H33" s="769"/>
      <c r="I33" s="1487" t="s">
        <v>2838</v>
      </c>
      <c r="J33" s="1487"/>
      <c r="K33" s="1487"/>
      <c r="M33" s="1487" t="s">
        <v>2838</v>
      </c>
      <c r="N33" s="1487"/>
      <c r="O33" s="1487"/>
    </row>
    <row r="34" spans="1:16" ht="12.75" customHeight="1" x14ac:dyDescent="0.2">
      <c r="C34" s="883" t="s">
        <v>2111</v>
      </c>
      <c r="D34" s="883"/>
      <c r="E34" s="989" t="s">
        <v>2112</v>
      </c>
      <c r="F34" s="777"/>
      <c r="G34" s="989" t="s">
        <v>379</v>
      </c>
      <c r="H34" s="769"/>
      <c r="I34" s="883" t="s">
        <v>2112</v>
      </c>
      <c r="J34" s="769"/>
      <c r="K34" s="883" t="s">
        <v>379</v>
      </c>
      <c r="M34" s="883" t="s">
        <v>2112</v>
      </c>
      <c r="N34" s="769"/>
      <c r="O34" s="883" t="s">
        <v>379</v>
      </c>
    </row>
    <row r="35" spans="1:16" ht="12.75" customHeight="1" x14ac:dyDescent="0.2">
      <c r="C35" s="766">
        <v>2023</v>
      </c>
      <c r="D35" s="766"/>
      <c r="E35" s="778">
        <v>0</v>
      </c>
      <c r="F35" s="778"/>
      <c r="G35" s="778">
        <v>0</v>
      </c>
      <c r="H35" s="778"/>
      <c r="I35" s="778">
        <v>0</v>
      </c>
      <c r="J35" s="778"/>
      <c r="K35" s="778">
        <v>0</v>
      </c>
      <c r="M35" s="778">
        <v>0</v>
      </c>
      <c r="N35" s="778"/>
      <c r="O35" s="778">
        <v>0</v>
      </c>
    </row>
    <row r="36" spans="1:16" ht="12.75" customHeight="1" x14ac:dyDescent="0.2">
      <c r="C36" s="766">
        <f>C35+1</f>
        <v>2024</v>
      </c>
      <c r="D36" s="766"/>
      <c r="E36" s="778">
        <v>0</v>
      </c>
      <c r="F36" s="778"/>
      <c r="G36" s="778">
        <v>0</v>
      </c>
      <c r="H36" s="778"/>
      <c r="I36" s="778">
        <v>0</v>
      </c>
      <c r="J36" s="778"/>
      <c r="K36" s="778">
        <v>0</v>
      </c>
      <c r="M36" s="778">
        <v>0</v>
      </c>
      <c r="N36" s="778"/>
      <c r="O36" s="778">
        <v>0</v>
      </c>
    </row>
    <row r="37" spans="1:16" ht="12.75" customHeight="1" x14ac:dyDescent="0.2">
      <c r="C37" s="766">
        <f>C36+1</f>
        <v>2025</v>
      </c>
      <c r="D37" s="766"/>
      <c r="E37" s="778">
        <v>0</v>
      </c>
      <c r="F37" s="778"/>
      <c r="G37" s="778">
        <v>0</v>
      </c>
      <c r="H37" s="778"/>
      <c r="I37" s="778">
        <v>0</v>
      </c>
      <c r="J37" s="778"/>
      <c r="K37" s="778">
        <v>0</v>
      </c>
      <c r="M37" s="778">
        <v>0</v>
      </c>
      <c r="N37" s="778"/>
      <c r="O37" s="778">
        <v>0</v>
      </c>
    </row>
    <row r="38" spans="1:16" ht="12.75" customHeight="1" x14ac:dyDescent="0.2">
      <c r="C38" s="766">
        <f>C37+1</f>
        <v>2026</v>
      </c>
      <c r="D38" s="766"/>
      <c r="E38" s="778">
        <v>0</v>
      </c>
      <c r="F38" s="778"/>
      <c r="G38" s="778">
        <v>0</v>
      </c>
      <c r="H38" s="778"/>
      <c r="I38" s="778">
        <v>0</v>
      </c>
      <c r="J38" s="778"/>
      <c r="K38" s="778">
        <v>0</v>
      </c>
      <c r="M38" s="778">
        <v>0</v>
      </c>
      <c r="N38" s="778"/>
      <c r="O38" s="778">
        <v>0</v>
      </c>
    </row>
    <row r="39" spans="1:16" ht="12.75" customHeight="1" x14ac:dyDescent="0.2">
      <c r="C39" s="766" t="s">
        <v>2963</v>
      </c>
      <c r="D39" s="766"/>
      <c r="E39" s="778">
        <v>0</v>
      </c>
      <c r="F39" s="778"/>
      <c r="G39" s="778">
        <v>0</v>
      </c>
      <c r="H39" s="778"/>
      <c r="I39" s="778">
        <v>0</v>
      </c>
      <c r="J39" s="778"/>
      <c r="K39" s="778">
        <v>0</v>
      </c>
      <c r="M39" s="778">
        <v>0</v>
      </c>
      <c r="N39" s="778"/>
      <c r="O39" s="778">
        <v>0</v>
      </c>
    </row>
    <row r="40" spans="1:16" ht="12.75" customHeight="1" x14ac:dyDescent="0.2">
      <c r="C40" s="766" t="s">
        <v>1798</v>
      </c>
      <c r="D40" s="766"/>
      <c r="E40" s="778">
        <v>0</v>
      </c>
      <c r="F40" s="778"/>
      <c r="G40" s="778">
        <v>0</v>
      </c>
      <c r="H40" s="778"/>
      <c r="I40" s="778">
        <v>0</v>
      </c>
      <c r="J40" s="778"/>
      <c r="K40" s="778">
        <v>0</v>
      </c>
      <c r="M40" s="778">
        <v>0</v>
      </c>
      <c r="N40" s="778"/>
      <c r="O40" s="778">
        <v>0</v>
      </c>
    </row>
    <row r="41" spans="1:16" ht="12.75" customHeight="1" thickBot="1" x14ac:dyDescent="0.25">
      <c r="E41" s="779">
        <f>SUM(E35:E40)</f>
        <v>0</v>
      </c>
      <c r="G41" s="779">
        <f>SUM(G35:G40)</f>
        <v>0</v>
      </c>
      <c r="I41" s="779">
        <f>SUM(I35:I40)</f>
        <v>0</v>
      </c>
      <c r="K41" s="779">
        <f>SUM(K35:K40)</f>
        <v>0</v>
      </c>
      <c r="M41" s="779">
        <f>SUM(M35:M40)</f>
        <v>0</v>
      </c>
      <c r="O41" s="779">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69" t="s">
        <v>2982</v>
      </c>
      <c r="B46" s="1369"/>
      <c r="C46" s="1369"/>
      <c r="D46" s="1369"/>
      <c r="E46" s="1369"/>
      <c r="F46" s="1369"/>
      <c r="G46" s="1369"/>
      <c r="H46" s="1369"/>
      <c r="I46" s="1369"/>
      <c r="J46" s="1369"/>
      <c r="K46" s="1369"/>
      <c r="L46" s="1369"/>
      <c r="M46" s="1369"/>
      <c r="N46" s="1369"/>
      <c r="O46" s="1369"/>
      <c r="P46" s="770"/>
    </row>
  </sheetData>
  <mergeCells count="23">
    <mergeCell ref="E31:K31"/>
    <mergeCell ref="C11:O11"/>
    <mergeCell ref="I20:K20"/>
    <mergeCell ref="E21:G21"/>
    <mergeCell ref="I21:K21"/>
    <mergeCell ref="M21:O21"/>
    <mergeCell ref="C13:O13"/>
    <mergeCell ref="C15:O15"/>
    <mergeCell ref="C18:O18"/>
    <mergeCell ref="E19:K19"/>
    <mergeCell ref="M19:O19"/>
    <mergeCell ref="C14:O14"/>
    <mergeCell ref="A1:O1"/>
    <mergeCell ref="A2:O2"/>
    <mergeCell ref="A3:O3"/>
    <mergeCell ref="C9:O9"/>
    <mergeCell ref="C12:O12"/>
    <mergeCell ref="E33:G33"/>
    <mergeCell ref="I33:K33"/>
    <mergeCell ref="A46:O46"/>
    <mergeCell ref="M32:O32"/>
    <mergeCell ref="M33:O33"/>
    <mergeCell ref="I32:K32"/>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C15" sqref="C15:F15"/>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600" customFormat="1" ht="18" x14ac:dyDescent="0.25">
      <c r="A1" s="1370">
        <f>'TABLE OF CONTENTS'!A1</f>
        <v>0</v>
      </c>
      <c r="B1" s="1370"/>
      <c r="C1" s="1383"/>
      <c r="D1" s="1383"/>
      <c r="E1" s="1383"/>
      <c r="F1" s="1383"/>
      <c r="G1" s="1383"/>
      <c r="H1" s="1383"/>
      <c r="I1" s="1383"/>
      <c r="J1" s="1383"/>
      <c r="K1" s="1383"/>
      <c r="L1" s="1383"/>
      <c r="M1" s="1383"/>
      <c r="N1" s="1383"/>
      <c r="O1" s="1383"/>
      <c r="P1" s="770"/>
      <c r="Q1" s="770"/>
      <c r="R1" s="770"/>
    </row>
    <row r="2" spans="1:18" s="600" customFormat="1" ht="18" x14ac:dyDescent="0.25">
      <c r="A2" s="1370" t="s">
        <v>1056</v>
      </c>
      <c r="B2" s="1370"/>
      <c r="C2" s="1383"/>
      <c r="D2" s="1383"/>
      <c r="E2" s="1383"/>
      <c r="F2" s="1383"/>
      <c r="G2" s="1383"/>
      <c r="H2" s="1383"/>
      <c r="I2" s="1383"/>
      <c r="J2" s="1383"/>
      <c r="K2" s="1383"/>
      <c r="L2" s="1383"/>
      <c r="M2" s="1383"/>
      <c r="N2" s="1383"/>
      <c r="O2" s="1383"/>
      <c r="P2" s="770"/>
      <c r="Q2" s="770"/>
      <c r="R2" s="770"/>
    </row>
    <row r="3" spans="1:18" s="600" customFormat="1" ht="18" x14ac:dyDescent="0.25">
      <c r="A3" s="1371" t="str">
        <f>'TABLE OF CONTENTS'!A4</f>
        <v>FISCAL YEAR ENDING JUNE 30, 2024</v>
      </c>
      <c r="B3" s="1371"/>
      <c r="C3" s="1371"/>
      <c r="D3" s="1371"/>
      <c r="E3" s="1371"/>
      <c r="F3" s="1371"/>
      <c r="G3" s="1371"/>
      <c r="H3" s="1371"/>
      <c r="I3" s="1371"/>
      <c r="J3" s="1371"/>
      <c r="K3" s="1371"/>
      <c r="L3" s="1371"/>
      <c r="M3" s="1371"/>
      <c r="N3" s="1371"/>
      <c r="O3" s="1371"/>
      <c r="P3" s="770"/>
      <c r="Q3" s="770"/>
      <c r="R3" s="770"/>
    </row>
    <row r="4" spans="1:18" s="600" customFormat="1" ht="12" customHeight="1" x14ac:dyDescent="0.25">
      <c r="A4" s="882"/>
      <c r="B4" s="882"/>
      <c r="C4" s="766"/>
      <c r="D4" s="766"/>
      <c r="E4" s="766"/>
      <c r="F4" s="766"/>
      <c r="G4" s="766"/>
      <c r="H4" s="766"/>
      <c r="I4" s="766"/>
      <c r="J4" s="766"/>
      <c r="K4" s="766"/>
      <c r="L4" s="766"/>
      <c r="M4" s="766"/>
      <c r="N4" s="766"/>
      <c r="O4" s="766"/>
      <c r="P4" s="770"/>
      <c r="Q4" s="770"/>
      <c r="R4" s="770"/>
    </row>
    <row r="5" spans="1:18" s="600" customFormat="1" ht="12" customHeight="1" x14ac:dyDescent="0.25">
      <c r="A5" s="987" t="s">
        <v>72</v>
      </c>
      <c r="B5" s="987"/>
      <c r="C5" s="988" t="s">
        <v>631</v>
      </c>
      <c r="E5" s="766"/>
      <c r="F5" s="766"/>
      <c r="G5" s="766"/>
      <c r="H5" s="766"/>
      <c r="I5" s="766"/>
      <c r="J5" s="766"/>
      <c r="K5" s="766"/>
      <c r="L5" s="766"/>
      <c r="M5" s="766"/>
      <c r="N5" s="766"/>
      <c r="O5" s="766"/>
      <c r="P5" s="770"/>
      <c r="Q5" s="770"/>
      <c r="R5" s="770"/>
    </row>
    <row r="6" spans="1:18" s="600" customFormat="1" ht="12" customHeight="1" x14ac:dyDescent="0.25">
      <c r="A6" s="882"/>
      <c r="B6" s="882"/>
      <c r="C6" s="766"/>
      <c r="D6" s="766"/>
      <c r="E6" s="766"/>
      <c r="F6" s="766"/>
      <c r="G6" s="766"/>
      <c r="H6" s="766"/>
      <c r="I6" s="766"/>
      <c r="J6" s="766"/>
      <c r="K6" s="766"/>
      <c r="L6" s="766"/>
      <c r="M6" s="766"/>
      <c r="N6" s="766"/>
      <c r="O6" s="766"/>
      <c r="P6" s="770"/>
      <c r="Q6" s="770"/>
      <c r="R6" s="770"/>
    </row>
    <row r="7" spans="1:18" ht="15" x14ac:dyDescent="0.25">
      <c r="A7" s="790" t="s">
        <v>775</v>
      </c>
      <c r="B7" s="1454" t="s">
        <v>2974</v>
      </c>
      <c r="C7" s="1454"/>
      <c r="D7" s="1454"/>
      <c r="E7" s="1454"/>
      <c r="F7" s="1454"/>
    </row>
    <row r="8" spans="1:18" ht="12.75" customHeight="1" x14ac:dyDescent="0.2">
      <c r="A8" s="784"/>
      <c r="B8" s="1455" t="s">
        <v>2977</v>
      </c>
      <c r="C8" s="1455"/>
      <c r="D8" s="1455"/>
      <c r="E8" s="1455"/>
      <c r="F8" s="1455"/>
    </row>
    <row r="9" spans="1:18" ht="15" x14ac:dyDescent="0.25">
      <c r="A9" s="784"/>
      <c r="B9" s="751" t="s">
        <v>2978</v>
      </c>
      <c r="C9" s="751"/>
      <c r="D9" s="1199" t="s">
        <v>2979</v>
      </c>
      <c r="E9" s="751"/>
      <c r="F9" s="751"/>
    </row>
    <row r="10" spans="1:18" ht="14.25" x14ac:dyDescent="0.2">
      <c r="A10" s="784"/>
      <c r="B10" s="786"/>
      <c r="C10" s="787"/>
      <c r="D10" s="600"/>
      <c r="E10" s="600"/>
      <c r="F10" s="600"/>
    </row>
    <row r="11" spans="1:18" ht="31.5" customHeight="1" x14ac:dyDescent="0.2">
      <c r="A11" s="784"/>
      <c r="B11" s="813" t="s">
        <v>2134</v>
      </c>
      <c r="C11" s="1456" t="s">
        <v>2980</v>
      </c>
      <c r="D11" s="1456"/>
      <c r="E11" s="1456"/>
      <c r="F11" s="1456"/>
    </row>
    <row r="12" spans="1:18" x14ac:dyDescent="0.2">
      <c r="A12" s="784"/>
      <c r="B12" s="784"/>
      <c r="C12" s="1447"/>
      <c r="D12" s="1447"/>
      <c r="E12" s="1447"/>
      <c r="F12" s="1447"/>
    </row>
    <row r="13" spans="1:18" x14ac:dyDescent="0.2">
      <c r="A13" s="784"/>
      <c r="B13" s="784"/>
      <c r="C13" s="1493"/>
      <c r="D13" s="1493"/>
      <c r="E13" s="1493"/>
      <c r="F13" s="1493"/>
    </row>
    <row r="14" spans="1:18" x14ac:dyDescent="0.2">
      <c r="A14" s="784"/>
      <c r="B14" s="784"/>
      <c r="C14" s="1493"/>
      <c r="D14" s="1493"/>
      <c r="E14" s="1493"/>
      <c r="F14" s="1493"/>
    </row>
    <row r="15" spans="1:18" x14ac:dyDescent="0.2">
      <c r="A15" s="784"/>
      <c r="B15" s="784"/>
      <c r="C15" s="1493"/>
      <c r="D15" s="1493"/>
      <c r="E15" s="1493"/>
      <c r="F15" s="1493"/>
    </row>
    <row r="16" spans="1:18" x14ac:dyDescent="0.2">
      <c r="A16" s="784"/>
      <c r="B16" s="784"/>
      <c r="C16" s="1493"/>
      <c r="D16" s="1493"/>
      <c r="E16" s="1493"/>
      <c r="F16" s="1493"/>
    </row>
    <row r="17" spans="1:15" x14ac:dyDescent="0.2">
      <c r="A17" s="784"/>
      <c r="B17" s="784"/>
      <c r="C17" s="791"/>
      <c r="D17" s="791"/>
      <c r="E17" s="791"/>
      <c r="F17" s="791"/>
    </row>
    <row r="18" spans="1:15" x14ac:dyDescent="0.2">
      <c r="A18" s="784"/>
      <c r="B18" s="817"/>
      <c r="C18" s="791"/>
      <c r="D18" s="784"/>
      <c r="E18" s="784"/>
      <c r="F18" s="784"/>
    </row>
    <row r="19" spans="1:15" ht="14.25" x14ac:dyDescent="0.2">
      <c r="A19" s="784"/>
      <c r="C19" s="786" t="s">
        <v>2975</v>
      </c>
      <c r="D19" s="784"/>
      <c r="E19" s="784"/>
      <c r="F19" s="784"/>
    </row>
    <row r="20" spans="1:15" ht="52.5" customHeight="1" x14ac:dyDescent="0.2">
      <c r="A20" s="784"/>
      <c r="B20" s="784" t="s">
        <v>2981</v>
      </c>
      <c r="C20" s="1449" t="s">
        <v>2976</v>
      </c>
      <c r="D20" s="1449"/>
      <c r="E20" s="1449"/>
      <c r="F20" s="1449"/>
    </row>
    <row r="21" spans="1:15" x14ac:dyDescent="0.2">
      <c r="A21" s="784"/>
      <c r="B21" s="784"/>
      <c r="C21" s="1450"/>
      <c r="D21" s="1450"/>
      <c r="E21" s="1450"/>
      <c r="F21" s="1450"/>
    </row>
    <row r="22" spans="1:15" x14ac:dyDescent="0.2">
      <c r="A22" s="784"/>
      <c r="B22" s="784"/>
      <c r="C22" s="1492"/>
      <c r="D22" s="1492"/>
      <c r="E22" s="1492"/>
      <c r="F22" s="1492"/>
    </row>
    <row r="23" spans="1:15" x14ac:dyDescent="0.2">
      <c r="A23" s="784"/>
      <c r="B23" s="784"/>
      <c r="C23" s="1492"/>
      <c r="D23" s="1492"/>
      <c r="E23" s="1492"/>
      <c r="F23" s="1492"/>
    </row>
    <row r="24" spans="1:15" x14ac:dyDescent="0.2">
      <c r="A24" s="784"/>
      <c r="B24" s="784"/>
      <c r="C24" s="1492"/>
      <c r="D24" s="1492"/>
      <c r="E24" s="1492"/>
      <c r="F24" s="1492"/>
    </row>
    <row r="25" spans="1:15" x14ac:dyDescent="0.2">
      <c r="A25" s="784"/>
      <c r="B25" s="784"/>
      <c r="C25" s="1492"/>
      <c r="D25" s="1492"/>
      <c r="E25" s="1492"/>
      <c r="F25" s="1492"/>
    </row>
    <row r="26" spans="1:15" x14ac:dyDescent="0.2">
      <c r="A26" s="784"/>
      <c r="B26" s="784"/>
      <c r="C26" s="1492"/>
      <c r="D26" s="1492"/>
      <c r="E26" s="1492"/>
      <c r="F26" s="1492"/>
    </row>
    <row r="27" spans="1:15" x14ac:dyDescent="0.2">
      <c r="A27" s="784"/>
      <c r="B27" s="784"/>
      <c r="C27" s="1492"/>
      <c r="D27" s="1492"/>
      <c r="E27" s="1492"/>
      <c r="F27" s="1492"/>
    </row>
    <row r="29" spans="1:15" ht="15.75" x14ac:dyDescent="0.25">
      <c r="A29" s="1369" t="s">
        <v>2939</v>
      </c>
      <c r="B29" s="1369"/>
      <c r="C29" s="1369"/>
      <c r="D29" s="1369"/>
      <c r="E29" s="1369"/>
      <c r="F29" s="1369"/>
      <c r="G29" s="1369"/>
      <c r="H29" s="1369"/>
      <c r="I29" s="1369"/>
      <c r="J29" s="1369"/>
      <c r="K29" s="1369"/>
      <c r="L29" s="1369"/>
      <c r="M29" s="1369"/>
      <c r="N29" s="1369"/>
      <c r="O29" s="1369"/>
    </row>
  </sheetData>
  <mergeCells count="20">
    <mergeCell ref="A1:O1"/>
    <mergeCell ref="A2:O2"/>
    <mergeCell ref="A3:O3"/>
    <mergeCell ref="C16:F16"/>
    <mergeCell ref="C13:F13"/>
    <mergeCell ref="B7:F7"/>
    <mergeCell ref="B8:F8"/>
    <mergeCell ref="C11:F11"/>
    <mergeCell ref="C12:F12"/>
    <mergeCell ref="C14:F14"/>
    <mergeCell ref="C15:F15"/>
    <mergeCell ref="C25:F25"/>
    <mergeCell ref="A29:O29"/>
    <mergeCell ref="C20:F20"/>
    <mergeCell ref="C21:F21"/>
    <mergeCell ref="C22:F22"/>
    <mergeCell ref="C27:F27"/>
    <mergeCell ref="C23:F23"/>
    <mergeCell ref="C24:F24"/>
    <mergeCell ref="C26:F26"/>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7"/>
  <sheetViews>
    <sheetView workbookViewId="0">
      <selection activeCell="M19" sqref="M19"/>
    </sheetView>
  </sheetViews>
  <sheetFormatPr defaultRowHeight="12.75" x14ac:dyDescent="0.2"/>
  <cols>
    <col min="2" max="2" width="5.42578125" customWidth="1"/>
    <col min="10" max="10" width="4.28515625" customWidth="1"/>
  </cols>
  <sheetData>
    <row r="1" spans="2:10" ht="24" x14ac:dyDescent="0.2">
      <c r="F1" s="1203" t="s">
        <v>2996</v>
      </c>
      <c r="G1" s="1203"/>
    </row>
    <row r="2" spans="2:10" ht="15.75" x14ac:dyDescent="0.2">
      <c r="B2" s="1204" t="s">
        <v>3013</v>
      </c>
      <c r="C2" s="1204"/>
    </row>
    <row r="3" spans="2:10" ht="15.75" x14ac:dyDescent="0.2">
      <c r="B3" s="1205"/>
      <c r="C3" s="1205"/>
    </row>
    <row r="4" spans="2:10" ht="15.75" x14ac:dyDescent="0.2">
      <c r="B4" s="1205" t="s">
        <v>2997</v>
      </c>
      <c r="C4" s="1205"/>
    </row>
    <row r="5" spans="2:10" ht="15.75" x14ac:dyDescent="0.2">
      <c r="B5" s="1205" t="s">
        <v>3014</v>
      </c>
      <c r="C5" s="1205"/>
    </row>
    <row r="6" spans="2:10" ht="15.75" x14ac:dyDescent="0.2">
      <c r="B6" s="1207"/>
      <c r="C6" s="1205"/>
    </row>
    <row r="7" spans="2:10" ht="15.75" x14ac:dyDescent="0.2">
      <c r="B7" s="1205" t="s">
        <v>3020</v>
      </c>
      <c r="C7" s="1205"/>
    </row>
    <row r="8" spans="2:10" ht="15.75" x14ac:dyDescent="0.2">
      <c r="B8" s="1205" t="s">
        <v>3015</v>
      </c>
      <c r="C8" s="1205" t="s">
        <v>3021</v>
      </c>
    </row>
    <row r="9" spans="2:10" ht="15.75" x14ac:dyDescent="0.2">
      <c r="B9" s="1205"/>
      <c r="C9" s="1205"/>
    </row>
    <row r="10" spans="2:10" ht="15.75" x14ac:dyDescent="0.2">
      <c r="B10" s="1205" t="s">
        <v>3016</v>
      </c>
      <c r="C10" s="1205"/>
    </row>
    <row r="11" spans="2:10" ht="15.75" x14ac:dyDescent="0.2">
      <c r="B11" s="1205" t="s">
        <v>3022</v>
      </c>
      <c r="C11" s="1205"/>
    </row>
    <row r="12" spans="2:10" ht="15.75" x14ac:dyDescent="0.2">
      <c r="B12" s="1205" t="s">
        <v>3023</v>
      </c>
      <c r="C12" s="1205"/>
    </row>
    <row r="13" spans="2:10" ht="15.75" x14ac:dyDescent="0.2">
      <c r="B13" s="1205"/>
      <c r="C13" s="1205"/>
    </row>
    <row r="14" spans="2:10" ht="15.75" x14ac:dyDescent="0.2">
      <c r="B14" s="1205"/>
      <c r="C14" s="1205"/>
    </row>
    <row r="15" spans="2:10" ht="15.75" x14ac:dyDescent="0.2">
      <c r="B15" s="1205" t="s">
        <v>3018</v>
      </c>
      <c r="C15" s="1205"/>
      <c r="J15" s="40" t="s">
        <v>3019</v>
      </c>
    </row>
    <row r="16" spans="2:10" ht="15.75" x14ac:dyDescent="0.2">
      <c r="B16" s="1205" t="s">
        <v>2998</v>
      </c>
      <c r="C16" s="1205"/>
    </row>
    <row r="17" spans="2:15" ht="15.75" x14ac:dyDescent="0.2">
      <c r="B17" s="1205"/>
      <c r="C17" s="1205"/>
    </row>
    <row r="18" spans="2:15" ht="15.75" x14ac:dyDescent="0.2">
      <c r="B18" s="1205" t="s">
        <v>3017</v>
      </c>
      <c r="C18" s="1205"/>
    </row>
    <row r="19" spans="2:15" ht="15.75" x14ac:dyDescent="0.2">
      <c r="C19" s="1205"/>
      <c r="D19" s="40"/>
      <c r="K19" s="40"/>
    </row>
    <row r="21" spans="2:15" x14ac:dyDescent="0.2">
      <c r="B21" s="40" t="s">
        <v>3024</v>
      </c>
    </row>
    <row r="22" spans="2:15" x14ac:dyDescent="0.2">
      <c r="B22" s="1208"/>
      <c r="C22" s="1209"/>
      <c r="D22" s="1209"/>
      <c r="E22" s="1209"/>
      <c r="F22" s="1209"/>
      <c r="G22" s="1209"/>
      <c r="H22" s="1209"/>
      <c r="I22" s="1209"/>
      <c r="J22" s="1209"/>
      <c r="K22" s="1209"/>
      <c r="L22" s="1209"/>
      <c r="M22" s="1209"/>
      <c r="N22" s="1209"/>
      <c r="O22" s="1210"/>
    </row>
    <row r="23" spans="2:15" x14ac:dyDescent="0.2">
      <c r="B23" s="23"/>
      <c r="O23" s="104"/>
    </row>
    <row r="24" spans="2:15" x14ac:dyDescent="0.2">
      <c r="B24" s="23"/>
      <c r="O24" s="104"/>
    </row>
    <row r="25" spans="2:15" x14ac:dyDescent="0.2">
      <c r="B25" s="23"/>
      <c r="O25" s="104"/>
    </row>
    <row r="26" spans="2:15" x14ac:dyDescent="0.2">
      <c r="B26" s="23"/>
      <c r="O26" s="104"/>
    </row>
    <row r="27" spans="2:15" x14ac:dyDescent="0.2">
      <c r="B27" s="23"/>
      <c r="O27" s="104"/>
    </row>
    <row r="28" spans="2:15" x14ac:dyDescent="0.2">
      <c r="B28" s="23"/>
      <c r="O28" s="104"/>
    </row>
    <row r="29" spans="2:15" x14ac:dyDescent="0.2">
      <c r="B29" s="23"/>
      <c r="O29" s="104"/>
    </row>
    <row r="30" spans="2:15" x14ac:dyDescent="0.2">
      <c r="B30" s="23"/>
      <c r="O30" s="104"/>
    </row>
    <row r="31" spans="2:15" x14ac:dyDescent="0.2">
      <c r="B31" s="23"/>
      <c r="O31" s="104"/>
    </row>
    <row r="32" spans="2:15" x14ac:dyDescent="0.2">
      <c r="B32" s="23"/>
      <c r="O32" s="104"/>
    </row>
    <row r="33" spans="2:15" x14ac:dyDescent="0.2">
      <c r="B33" s="23"/>
      <c r="O33" s="104"/>
    </row>
    <row r="34" spans="2:15" x14ac:dyDescent="0.2">
      <c r="B34" s="23"/>
      <c r="O34" s="104"/>
    </row>
    <row r="35" spans="2:15" x14ac:dyDescent="0.2">
      <c r="B35" s="23"/>
      <c r="O35" s="104"/>
    </row>
    <row r="36" spans="2:15" x14ac:dyDescent="0.2">
      <c r="B36" s="23"/>
      <c r="O36" s="104"/>
    </row>
    <row r="37" spans="2:15" x14ac:dyDescent="0.2">
      <c r="B37" s="1211"/>
      <c r="C37" s="614"/>
      <c r="D37" s="614"/>
      <c r="E37" s="614"/>
      <c r="F37" s="614"/>
      <c r="G37" s="614"/>
      <c r="H37" s="614"/>
      <c r="I37" s="614"/>
      <c r="J37" s="614"/>
      <c r="K37" s="614"/>
      <c r="L37" s="614"/>
      <c r="M37" s="614"/>
      <c r="N37" s="614"/>
      <c r="O37" s="1212"/>
    </row>
  </sheetData>
  <pageMargins left="0.25" right="0.25"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sqref="A1:M1"/>
    </sheetView>
  </sheetViews>
  <sheetFormatPr defaultColWidth="8.85546875" defaultRowHeight="12.75" x14ac:dyDescent="0.2"/>
  <cols>
    <col min="1" max="2" width="3.7109375" style="724" customWidth="1"/>
    <col min="3" max="5" width="8.85546875" style="724"/>
    <col min="6" max="6" width="12.85546875" style="724" customWidth="1"/>
    <col min="7" max="7" width="3.5703125" style="724" customWidth="1"/>
    <col min="8" max="8" width="13.7109375" style="724" customWidth="1"/>
    <col min="9" max="9" width="4.7109375" style="724" customWidth="1"/>
    <col min="10" max="10" width="13.42578125" style="724" customWidth="1"/>
    <col min="11" max="11" width="6.85546875" style="724" customWidth="1"/>
    <col min="12" max="12" width="15.7109375" style="724" customWidth="1"/>
    <col min="13" max="16384" width="8.85546875" style="724"/>
  </cols>
  <sheetData>
    <row r="1" spans="1:26" ht="18" x14ac:dyDescent="0.25">
      <c r="A1" s="1452" t="str">
        <f>'[8]NOTES TO FIN ST (32)'!A1</f>
        <v>LOCAL GOVERNMENT NAME:</v>
      </c>
      <c r="B1" s="1494"/>
      <c r="C1" s="1494"/>
      <c r="D1" s="1494"/>
      <c r="E1" s="1494"/>
      <c r="F1" s="1494"/>
      <c r="G1" s="1494"/>
      <c r="H1" s="1494"/>
      <c r="I1" s="1494"/>
      <c r="J1" s="1494"/>
      <c r="K1" s="1494"/>
      <c r="L1" s="1494"/>
      <c r="M1" s="1494"/>
      <c r="N1" s="997"/>
      <c r="O1" s="997"/>
    </row>
    <row r="2" spans="1:26" ht="18" x14ac:dyDescent="0.25">
      <c r="A2" s="1452" t="s">
        <v>1056</v>
      </c>
      <c r="B2" s="1494"/>
      <c r="C2" s="1494"/>
      <c r="D2" s="1494"/>
      <c r="E2" s="1494"/>
      <c r="F2" s="1494"/>
      <c r="G2" s="1494"/>
      <c r="H2" s="1494"/>
      <c r="I2" s="1494"/>
      <c r="J2" s="1494"/>
      <c r="K2" s="1494"/>
      <c r="L2" s="1494"/>
      <c r="M2" s="1494"/>
      <c r="N2" s="997"/>
      <c r="O2" s="997"/>
    </row>
    <row r="3" spans="1:26" ht="18" x14ac:dyDescent="0.25">
      <c r="A3" s="1453" t="str">
        <f>'NOTES TO FIN ST (34B)'!A3</f>
        <v>FISCAL YEAR ENDING JUNE 30, 2024</v>
      </c>
      <c r="B3" s="1453"/>
      <c r="C3" s="1453"/>
      <c r="D3" s="1453"/>
      <c r="E3" s="1453"/>
      <c r="F3" s="1453"/>
      <c r="G3" s="1453"/>
      <c r="H3" s="1453"/>
      <c r="I3" s="1453"/>
      <c r="J3" s="1453"/>
      <c r="K3" s="1453"/>
      <c r="L3" s="1453"/>
      <c r="M3" s="1453"/>
      <c r="N3" s="997"/>
      <c r="O3" s="997"/>
    </row>
    <row r="5" spans="1:26" x14ac:dyDescent="0.2">
      <c r="A5" s="995" t="s">
        <v>72</v>
      </c>
      <c r="C5" s="988" t="s">
        <v>631</v>
      </c>
    </row>
    <row r="7" spans="1:26" ht="15" x14ac:dyDescent="0.25">
      <c r="B7" s="999" t="s">
        <v>2173</v>
      </c>
      <c r="C7" s="988" t="s">
        <v>2927</v>
      </c>
      <c r="J7" s="1200" t="s">
        <v>2964</v>
      </c>
      <c r="P7" s="1495"/>
      <c r="Q7" s="1495"/>
      <c r="R7" s="1495"/>
      <c r="S7" s="1495"/>
      <c r="T7" s="1495"/>
      <c r="U7" s="1495"/>
      <c r="V7" s="1495"/>
      <c r="W7" s="1495"/>
      <c r="X7" s="1495"/>
      <c r="Y7" s="1495"/>
      <c r="Z7" s="1495"/>
    </row>
    <row r="8" spans="1:26" ht="26.25" customHeight="1" x14ac:dyDescent="0.2">
      <c r="C8" s="1495" t="s">
        <v>2928</v>
      </c>
      <c r="D8" s="1495"/>
      <c r="E8" s="1495"/>
      <c r="F8" s="1495"/>
      <c r="G8" s="1495"/>
      <c r="H8" s="1495"/>
      <c r="I8" s="1495"/>
      <c r="J8" s="1495"/>
      <c r="K8" s="1495"/>
      <c r="L8" s="1495"/>
      <c r="M8" s="1495"/>
    </row>
    <row r="10" spans="1:26" ht="40.5" customHeight="1" x14ac:dyDescent="0.2">
      <c r="C10" s="1502" t="s">
        <v>2929</v>
      </c>
      <c r="D10" s="1503"/>
      <c r="E10" s="1502" t="s">
        <v>2930</v>
      </c>
      <c r="F10" s="1504"/>
      <c r="G10" s="1503"/>
      <c r="H10" s="1190" t="s">
        <v>2931</v>
      </c>
      <c r="I10" s="1191"/>
      <c r="J10" s="1191"/>
      <c r="K10" s="1190" t="s">
        <v>2855</v>
      </c>
      <c r="L10" s="1191"/>
      <c r="M10" s="1192"/>
    </row>
    <row r="11" spans="1:26" x14ac:dyDescent="0.2">
      <c r="C11" s="1496"/>
      <c r="D11" s="1497"/>
      <c r="E11" s="1496"/>
      <c r="F11" s="1498"/>
      <c r="G11" s="1497"/>
      <c r="H11" s="1496"/>
      <c r="I11" s="1498"/>
      <c r="J11" s="1497"/>
      <c r="K11" s="1499"/>
      <c r="L11" s="1500"/>
      <c r="M11" s="1501"/>
    </row>
    <row r="12" spans="1:26" x14ac:dyDescent="0.2">
      <c r="C12" s="1505"/>
      <c r="D12" s="1506"/>
      <c r="E12" s="1505"/>
      <c r="F12" s="1507"/>
      <c r="G12" s="1506"/>
      <c r="H12" s="1505"/>
      <c r="I12" s="1507"/>
      <c r="J12" s="1506"/>
      <c r="K12" s="1508"/>
      <c r="L12" s="1509"/>
      <c r="M12" s="1510"/>
    </row>
    <row r="13" spans="1:26" x14ac:dyDescent="0.2">
      <c r="C13" s="1505"/>
      <c r="D13" s="1506"/>
      <c r="E13" s="1505"/>
      <c r="F13" s="1507"/>
      <c r="G13" s="1506"/>
      <c r="H13" s="1505"/>
      <c r="I13" s="1507"/>
      <c r="J13" s="1506"/>
      <c r="K13" s="1508"/>
      <c r="L13" s="1509"/>
      <c r="M13" s="1510"/>
    </row>
    <row r="14" spans="1:26" x14ac:dyDescent="0.2">
      <c r="C14" s="1505"/>
      <c r="D14" s="1506"/>
      <c r="E14" s="1505"/>
      <c r="F14" s="1507"/>
      <c r="G14" s="1506"/>
      <c r="H14" s="1505"/>
      <c r="I14" s="1507"/>
      <c r="J14" s="1506"/>
      <c r="K14" s="1508"/>
      <c r="L14" s="1509"/>
      <c r="M14" s="1510"/>
    </row>
    <row r="15" spans="1:26" x14ac:dyDescent="0.2">
      <c r="C15" s="1505"/>
      <c r="D15" s="1506"/>
      <c r="E15" s="1505"/>
      <c r="F15" s="1507"/>
      <c r="G15" s="1506"/>
      <c r="H15" s="1505"/>
      <c r="I15" s="1507"/>
      <c r="J15" s="1506"/>
      <c r="K15" s="1508"/>
      <c r="L15" s="1509"/>
      <c r="M15" s="1510"/>
    </row>
    <row r="16" spans="1:26" x14ac:dyDescent="0.2">
      <c r="C16" s="1505"/>
      <c r="D16" s="1506"/>
      <c r="E16" s="1505"/>
      <c r="F16" s="1507"/>
      <c r="G16" s="1506"/>
      <c r="H16" s="1505"/>
      <c r="I16" s="1507"/>
      <c r="J16" s="1506"/>
      <c r="K16" s="1508"/>
      <c r="L16" s="1509"/>
      <c r="M16" s="1510"/>
    </row>
    <row r="17" spans="1:24" x14ac:dyDescent="0.2">
      <c r="C17" s="1021"/>
      <c r="D17" s="1021"/>
      <c r="E17" s="750"/>
      <c r="F17" s="1193"/>
      <c r="G17" s="750"/>
      <c r="H17" s="1194"/>
      <c r="I17" s="750"/>
      <c r="J17" s="1383"/>
      <c r="K17" s="1383"/>
      <c r="L17" s="770"/>
      <c r="M17" s="770"/>
    </row>
    <row r="18" spans="1:24" x14ac:dyDescent="0.2">
      <c r="C18" s="1511" t="s">
        <v>2932</v>
      </c>
      <c r="D18" s="1511"/>
      <c r="E18" s="1511"/>
      <c r="F18" s="1511"/>
      <c r="G18" s="1511"/>
      <c r="H18" s="1511"/>
      <c r="I18" s="1511"/>
      <c r="J18" s="1511"/>
      <c r="K18" s="1511"/>
      <c r="L18" s="1511"/>
      <c r="M18" s="1511"/>
    </row>
    <row r="19" spans="1:24" ht="55.5" customHeight="1" x14ac:dyDescent="0.2">
      <c r="C19" s="1495" t="s">
        <v>2933</v>
      </c>
      <c r="D19" s="1511"/>
      <c r="E19" s="1511"/>
      <c r="F19" s="1511"/>
      <c r="G19" s="1511"/>
      <c r="H19" s="1511"/>
      <c r="I19" s="1511"/>
      <c r="J19" s="1511"/>
      <c r="K19" s="1511"/>
      <c r="L19" s="1511"/>
      <c r="M19" s="1511"/>
      <c r="P19" s="1195"/>
      <c r="Q19" s="1195"/>
      <c r="R19" s="1195"/>
      <c r="S19" s="1195"/>
      <c r="T19" s="1195"/>
      <c r="U19" s="1195"/>
      <c r="V19" s="1195"/>
      <c r="W19" s="1195"/>
    </row>
    <row r="20" spans="1:24" ht="9.75" customHeight="1" x14ac:dyDescent="0.2">
      <c r="C20" s="1021"/>
      <c r="D20" s="1021"/>
      <c r="E20" s="750"/>
      <c r="F20" s="1193"/>
      <c r="G20" s="750"/>
      <c r="H20" s="1194"/>
      <c r="I20" s="750"/>
      <c r="J20" s="766"/>
      <c r="K20" s="766"/>
      <c r="L20" s="770"/>
      <c r="M20" s="770"/>
      <c r="P20" s="1195"/>
      <c r="Q20" s="1195"/>
      <c r="R20" s="1195"/>
      <c r="S20" s="1195"/>
      <c r="T20" s="1195"/>
      <c r="U20" s="1195"/>
      <c r="V20" s="1195"/>
      <c r="W20" s="1195"/>
    </row>
    <row r="21" spans="1:24" ht="39" customHeight="1" x14ac:dyDescent="0.2">
      <c r="C21" s="1512" t="s">
        <v>2934</v>
      </c>
      <c r="D21" s="1512"/>
      <c r="E21" s="1512"/>
      <c r="F21" s="1512"/>
      <c r="G21" s="1512"/>
      <c r="H21" s="1512"/>
      <c r="I21" s="1512"/>
      <c r="J21" s="1512"/>
      <c r="K21" s="1512"/>
      <c r="L21" s="1512"/>
      <c r="M21" s="1512"/>
      <c r="O21" s="1195"/>
      <c r="P21" s="1195"/>
      <c r="Q21" s="1195"/>
      <c r="R21" s="1195"/>
      <c r="S21" s="1195"/>
      <c r="T21" s="1195"/>
      <c r="U21" s="1195"/>
      <c r="V21" s="1195"/>
      <c r="W21" s="1195"/>
      <c r="X21" s="1195"/>
    </row>
    <row r="22" spans="1:24" ht="18.75" customHeight="1" x14ac:dyDescent="0.2">
      <c r="C22" s="1512"/>
      <c r="D22" s="1512"/>
      <c r="E22" s="1512"/>
      <c r="F22" s="1512"/>
      <c r="G22" s="1512"/>
      <c r="H22" s="1512"/>
      <c r="I22" s="1512"/>
      <c r="J22" s="1512"/>
      <c r="K22" s="1512"/>
      <c r="L22" s="1512"/>
      <c r="M22" s="1512"/>
      <c r="O22" s="1195"/>
      <c r="P22" s="1195"/>
      <c r="Q22" s="1195"/>
      <c r="R22" s="1195"/>
      <c r="S22" s="1195"/>
      <c r="T22" s="1195"/>
      <c r="U22" s="1195"/>
      <c r="V22" s="1195"/>
      <c r="W22" s="1195"/>
      <c r="X22" s="1195"/>
    </row>
    <row r="23" spans="1:24" ht="11.25" customHeight="1" x14ac:dyDescent="0.2">
      <c r="C23" s="726"/>
      <c r="D23" s="726"/>
      <c r="E23" s="726"/>
      <c r="F23" s="726"/>
      <c r="G23" s="726"/>
      <c r="H23" s="726"/>
      <c r="I23" s="726"/>
      <c r="J23" s="726"/>
      <c r="K23" s="726"/>
      <c r="L23" s="726"/>
      <c r="M23" s="726"/>
      <c r="O23" s="1195"/>
      <c r="P23" s="1195"/>
      <c r="Q23" s="1195"/>
      <c r="R23" s="1195"/>
      <c r="S23" s="1195"/>
      <c r="T23" s="1195"/>
      <c r="U23" s="1195"/>
      <c r="V23" s="1195"/>
      <c r="W23" s="1195"/>
      <c r="X23" s="1195"/>
    </row>
    <row r="24" spans="1:24" ht="19.5" customHeight="1" x14ac:dyDescent="0.2">
      <c r="A24" s="668"/>
      <c r="B24" s="668"/>
      <c r="C24" s="1373" t="s">
        <v>2935</v>
      </c>
      <c r="D24" s="1373"/>
      <c r="E24" s="1373"/>
      <c r="F24" s="1373"/>
      <c r="G24" s="1373"/>
      <c r="H24" s="1373"/>
      <c r="I24" s="1373"/>
      <c r="J24" s="1373"/>
      <c r="K24" s="1373"/>
      <c r="L24" s="1373"/>
      <c r="M24" s="1373"/>
      <c r="O24" s="1195"/>
      <c r="P24" s="1195"/>
      <c r="Q24" s="1195"/>
      <c r="R24" s="1195"/>
      <c r="S24" s="1195"/>
      <c r="T24" s="1195"/>
      <c r="U24" s="1195"/>
      <c r="V24" s="1195"/>
      <c r="W24" s="1195"/>
      <c r="X24" s="1195"/>
    </row>
    <row r="25" spans="1:24" ht="12" customHeight="1" x14ac:dyDescent="0.2">
      <c r="C25" s="726"/>
      <c r="D25" s="726"/>
      <c r="E25" s="726"/>
      <c r="F25" s="726"/>
      <c r="G25" s="726"/>
      <c r="H25" s="726"/>
      <c r="I25" s="726"/>
      <c r="J25" s="726"/>
      <c r="K25" s="726"/>
      <c r="L25" s="726"/>
      <c r="M25" s="726"/>
      <c r="N25" s="1159"/>
      <c r="O25" s="1159"/>
    </row>
    <row r="26" spans="1:24" ht="79.5" customHeight="1" x14ac:dyDescent="0.2">
      <c r="C26" s="1467" t="s">
        <v>2936</v>
      </c>
      <c r="D26" s="1467"/>
      <c r="E26" s="1467"/>
      <c r="F26" s="1467"/>
      <c r="G26" s="1467"/>
      <c r="H26" s="1467"/>
      <c r="I26" s="1467"/>
      <c r="J26" s="1467"/>
      <c r="K26" s="1467"/>
      <c r="L26" s="1467"/>
      <c r="M26" s="1467"/>
      <c r="O26" s="1195"/>
      <c r="P26" s="1195"/>
      <c r="Q26" s="1195"/>
      <c r="R26" s="1195"/>
      <c r="S26" s="1195"/>
      <c r="T26" s="1195"/>
      <c r="U26" s="1195"/>
      <c r="V26" s="1195"/>
      <c r="W26" s="1195"/>
      <c r="X26" s="1195"/>
    </row>
    <row r="27" spans="1:24" x14ac:dyDescent="0.2">
      <c r="C27" s="726"/>
      <c r="D27" s="726"/>
      <c r="E27" s="726"/>
      <c r="F27" s="726"/>
      <c r="G27" s="726"/>
      <c r="H27" s="726"/>
      <c r="I27" s="726"/>
      <c r="J27" s="726"/>
      <c r="K27" s="726"/>
      <c r="L27" s="726"/>
      <c r="M27" s="726"/>
    </row>
    <row r="28" spans="1:24" x14ac:dyDescent="0.2">
      <c r="C28" s="647"/>
      <c r="D28" s="647"/>
      <c r="E28" s="1487" t="s">
        <v>1650</v>
      </c>
      <c r="F28" s="1487"/>
      <c r="G28" s="1487"/>
      <c r="H28" s="1487"/>
      <c r="I28" s="1487"/>
      <c r="J28" s="1487"/>
      <c r="K28" s="1487"/>
      <c r="L28" s="1180"/>
      <c r="M28" s="912"/>
      <c r="N28" s="912"/>
      <c r="O28" s="912"/>
    </row>
    <row r="29" spans="1:24" ht="15.75" x14ac:dyDescent="0.25">
      <c r="A29" s="1196"/>
      <c r="B29" s="997"/>
      <c r="C29" s="600"/>
      <c r="D29" s="600"/>
      <c r="E29" s="600"/>
      <c r="F29" s="600"/>
      <c r="G29" s="600"/>
      <c r="H29" s="600"/>
      <c r="I29" s="1462"/>
      <c r="J29" s="1462"/>
      <c r="K29" s="1462"/>
      <c r="L29" s="600"/>
      <c r="M29" s="600"/>
      <c r="N29" s="600"/>
      <c r="O29" s="600"/>
    </row>
    <row r="30" spans="1:24" x14ac:dyDescent="0.2">
      <c r="C30" s="600"/>
      <c r="D30" s="600"/>
      <c r="E30" s="602"/>
      <c r="F30" s="1489" t="s">
        <v>2937</v>
      </c>
      <c r="G30" s="1489"/>
      <c r="H30" s="1489"/>
      <c r="I30" s="912"/>
      <c r="J30" s="1487" t="s">
        <v>2937</v>
      </c>
      <c r="K30" s="1487"/>
      <c r="L30" s="1487"/>
      <c r="M30" s="912"/>
      <c r="N30" s="912"/>
      <c r="O30" s="912"/>
    </row>
    <row r="31" spans="1:24" x14ac:dyDescent="0.2">
      <c r="D31" s="883" t="s">
        <v>2111</v>
      </c>
      <c r="E31" s="883"/>
      <c r="F31" s="883" t="s">
        <v>2112</v>
      </c>
      <c r="G31" s="777"/>
      <c r="H31" s="883" t="s">
        <v>379</v>
      </c>
      <c r="I31" s="769"/>
      <c r="J31" s="883" t="s">
        <v>2112</v>
      </c>
      <c r="K31" s="769"/>
      <c r="L31" s="883" t="s">
        <v>379</v>
      </c>
      <c r="M31" s="600"/>
      <c r="N31" s="769"/>
      <c r="O31" s="769"/>
      <c r="P31" s="769"/>
    </row>
    <row r="32" spans="1:24" x14ac:dyDescent="0.2">
      <c r="D32" s="766">
        <v>2023</v>
      </c>
      <c r="E32" s="766"/>
      <c r="F32" s="778">
        <v>0</v>
      </c>
      <c r="G32" s="778"/>
      <c r="H32" s="778">
        <v>0</v>
      </c>
      <c r="I32" s="778"/>
      <c r="J32" s="778">
        <v>0</v>
      </c>
      <c r="K32" s="778"/>
      <c r="L32" s="778">
        <v>0</v>
      </c>
      <c r="M32" s="625"/>
      <c r="N32" s="1160"/>
      <c r="O32" s="1160"/>
      <c r="P32" s="1160"/>
    </row>
    <row r="33" spans="3:16" x14ac:dyDescent="0.2">
      <c r="D33" s="766">
        <f>D32+1</f>
        <v>2024</v>
      </c>
      <c r="E33" s="766"/>
      <c r="F33" s="778">
        <v>0</v>
      </c>
      <c r="G33" s="778"/>
      <c r="H33" s="778">
        <v>0</v>
      </c>
      <c r="I33" s="778"/>
      <c r="J33" s="778">
        <v>0</v>
      </c>
      <c r="K33" s="778"/>
      <c r="L33" s="778">
        <v>0</v>
      </c>
      <c r="M33" s="625"/>
      <c r="N33" s="1160"/>
      <c r="O33" s="1160"/>
      <c r="P33" s="1160"/>
    </row>
    <row r="34" spans="3:16" x14ac:dyDescent="0.2">
      <c r="D34" s="766">
        <f>D33+1</f>
        <v>2025</v>
      </c>
      <c r="E34" s="766"/>
      <c r="F34" s="778">
        <v>0</v>
      </c>
      <c r="G34" s="778"/>
      <c r="H34" s="778">
        <v>0</v>
      </c>
      <c r="I34" s="778"/>
      <c r="J34" s="778">
        <v>0</v>
      </c>
      <c r="K34" s="778"/>
      <c r="L34" s="778">
        <v>0</v>
      </c>
      <c r="M34" s="625"/>
      <c r="N34" s="1160"/>
      <c r="O34" s="1160"/>
      <c r="P34" s="1160"/>
    </row>
    <row r="35" spans="3:16" x14ac:dyDescent="0.2">
      <c r="D35" s="766">
        <f>D34+1</f>
        <v>2026</v>
      </c>
      <c r="E35" s="766"/>
      <c r="F35" s="778">
        <v>0</v>
      </c>
      <c r="G35" s="778"/>
      <c r="H35" s="778">
        <v>0</v>
      </c>
      <c r="I35" s="778"/>
      <c r="J35" s="778">
        <v>0</v>
      </c>
      <c r="K35" s="778"/>
      <c r="L35" s="778">
        <v>0</v>
      </c>
      <c r="M35" s="625"/>
      <c r="N35" s="1160"/>
      <c r="O35" s="1160"/>
      <c r="P35" s="1160"/>
    </row>
    <row r="36" spans="3:16" x14ac:dyDescent="0.2">
      <c r="D36" s="766" t="s">
        <v>2963</v>
      </c>
      <c r="E36" s="766"/>
      <c r="F36" s="778">
        <v>0</v>
      </c>
      <c r="G36" s="778"/>
      <c r="H36" s="778">
        <v>0</v>
      </c>
      <c r="I36" s="778"/>
      <c r="J36" s="778">
        <v>0</v>
      </c>
      <c r="K36" s="778"/>
      <c r="L36" s="778">
        <v>0</v>
      </c>
      <c r="M36" s="625"/>
      <c r="N36" s="1160"/>
      <c r="O36" s="1160"/>
      <c r="P36" s="1160"/>
    </row>
    <row r="37" spans="3:16" x14ac:dyDescent="0.2">
      <c r="D37" s="766" t="s">
        <v>1798</v>
      </c>
      <c r="E37" s="766"/>
      <c r="F37" s="778">
        <v>0</v>
      </c>
      <c r="G37" s="778"/>
      <c r="H37" s="778">
        <v>0</v>
      </c>
      <c r="I37" s="778"/>
      <c r="J37" s="778">
        <v>0</v>
      </c>
      <c r="K37" s="778"/>
      <c r="L37" s="778">
        <v>0</v>
      </c>
      <c r="M37" s="625"/>
      <c r="N37" s="1160"/>
      <c r="O37" s="1160"/>
      <c r="P37" s="1160"/>
    </row>
    <row r="38" spans="3:16" ht="13.5" thickBot="1" x14ac:dyDescent="0.25">
      <c r="D38" s="600"/>
      <c r="E38" s="600"/>
      <c r="F38" s="779">
        <f>SUM(F32:F37)</f>
        <v>0</v>
      </c>
      <c r="G38" s="600"/>
      <c r="H38" s="779">
        <f>SUM(H32:H37)</f>
        <v>0</v>
      </c>
      <c r="I38" s="600"/>
      <c r="J38" s="779">
        <f>SUM(J32:J37)</f>
        <v>0</v>
      </c>
      <c r="K38" s="600"/>
      <c r="L38" s="779">
        <f>SUM(L32:L37)</f>
        <v>0</v>
      </c>
      <c r="M38" s="600"/>
      <c r="N38" s="1160"/>
      <c r="O38" s="600"/>
      <c r="P38" s="1160"/>
    </row>
    <row r="39" spans="3:16" ht="13.5" thickTop="1" x14ac:dyDescent="0.2">
      <c r="D39" s="600"/>
      <c r="E39" s="600"/>
      <c r="F39" s="778"/>
      <c r="G39" s="600"/>
      <c r="H39" s="778"/>
      <c r="I39" s="600"/>
      <c r="J39" s="778"/>
      <c r="K39" s="600"/>
      <c r="L39" s="778"/>
      <c r="M39" s="600"/>
      <c r="N39" s="1160"/>
      <c r="O39" s="600"/>
      <c r="P39" s="1160"/>
    </row>
    <row r="40" spans="3:16" x14ac:dyDescent="0.2">
      <c r="C40" s="1197"/>
      <c r="D40" s="647"/>
      <c r="E40" s="1487" t="s">
        <v>169</v>
      </c>
      <c r="F40" s="1487"/>
      <c r="G40" s="1487"/>
      <c r="H40" s="1487"/>
      <c r="I40" s="1487"/>
      <c r="J40" s="1487"/>
      <c r="K40" s="1487"/>
      <c r="L40" s="1487"/>
      <c r="M40" s="600"/>
      <c r="N40" s="600"/>
      <c r="O40" s="600"/>
      <c r="P40" s="600"/>
    </row>
    <row r="41" spans="3:16" x14ac:dyDescent="0.2">
      <c r="D41" s="600"/>
      <c r="E41" s="600"/>
      <c r="F41" s="600"/>
      <c r="G41" s="600"/>
      <c r="H41" s="600"/>
      <c r="I41" s="600"/>
      <c r="J41" s="1462"/>
      <c r="K41" s="1462"/>
      <c r="L41" s="1462"/>
      <c r="M41" s="600"/>
      <c r="N41" s="1462"/>
      <c r="O41" s="1462"/>
      <c r="P41" s="1462"/>
    </row>
    <row r="42" spans="3:16" x14ac:dyDescent="0.2">
      <c r="D42" s="600"/>
      <c r="E42" s="602"/>
      <c r="F42" s="1489" t="s">
        <v>2937</v>
      </c>
      <c r="G42" s="1489"/>
      <c r="H42" s="1489"/>
      <c r="I42" s="912"/>
      <c r="J42" s="1487" t="s">
        <v>2937</v>
      </c>
      <c r="K42" s="1487"/>
      <c r="L42" s="1487"/>
      <c r="M42" s="600"/>
      <c r="N42" s="1463"/>
      <c r="O42" s="1463"/>
      <c r="P42" s="1463"/>
    </row>
    <row r="43" spans="3:16" x14ac:dyDescent="0.2">
      <c r="D43" s="883" t="s">
        <v>2111</v>
      </c>
      <c r="E43" s="883"/>
      <c r="F43" s="1184" t="s">
        <v>2112</v>
      </c>
      <c r="G43" s="777"/>
      <c r="H43" s="1184" t="s">
        <v>379</v>
      </c>
      <c r="I43" s="769"/>
      <c r="J43" s="883" t="s">
        <v>2112</v>
      </c>
      <c r="K43" s="769"/>
      <c r="L43" s="883" t="s">
        <v>379</v>
      </c>
      <c r="M43" s="600"/>
      <c r="N43" s="769"/>
      <c r="O43" s="769"/>
      <c r="P43" s="769"/>
    </row>
    <row r="44" spans="3:16" x14ac:dyDescent="0.2">
      <c r="D44" s="766">
        <v>2023</v>
      </c>
      <c r="E44" s="766"/>
      <c r="F44" s="778">
        <v>0</v>
      </c>
      <c r="G44" s="778"/>
      <c r="H44" s="778">
        <v>0</v>
      </c>
      <c r="I44" s="778"/>
      <c r="J44" s="778">
        <v>0</v>
      </c>
      <c r="K44" s="778"/>
      <c r="L44" s="778">
        <v>0</v>
      </c>
      <c r="M44" s="600"/>
      <c r="N44" s="1160"/>
      <c r="O44" s="1160"/>
      <c r="P44" s="1160"/>
    </row>
    <row r="45" spans="3:16" x14ac:dyDescent="0.2">
      <c r="D45" s="766">
        <f>D44+1</f>
        <v>2024</v>
      </c>
      <c r="E45" s="766"/>
      <c r="F45" s="778">
        <v>0</v>
      </c>
      <c r="G45" s="778"/>
      <c r="H45" s="778">
        <v>0</v>
      </c>
      <c r="I45" s="778"/>
      <c r="J45" s="778">
        <v>0</v>
      </c>
      <c r="K45" s="778"/>
      <c r="L45" s="778">
        <v>0</v>
      </c>
      <c r="M45" s="600"/>
      <c r="N45" s="1160"/>
      <c r="O45" s="1160"/>
      <c r="P45" s="1160"/>
    </row>
    <row r="46" spans="3:16" x14ac:dyDescent="0.2">
      <c r="D46" s="766">
        <f>D45+1</f>
        <v>2025</v>
      </c>
      <c r="E46" s="766"/>
      <c r="F46" s="778">
        <v>0</v>
      </c>
      <c r="G46" s="778"/>
      <c r="H46" s="778">
        <v>0</v>
      </c>
      <c r="I46" s="778"/>
      <c r="J46" s="778">
        <v>0</v>
      </c>
      <c r="K46" s="778"/>
      <c r="L46" s="778">
        <v>0</v>
      </c>
      <c r="M46" s="600"/>
      <c r="N46" s="1160"/>
      <c r="O46" s="1160"/>
      <c r="P46" s="1160"/>
    </row>
    <row r="47" spans="3:16" x14ac:dyDescent="0.2">
      <c r="D47" s="766">
        <f>D46+1</f>
        <v>2026</v>
      </c>
      <c r="E47" s="766"/>
      <c r="F47" s="778">
        <v>0</v>
      </c>
      <c r="G47" s="778"/>
      <c r="H47" s="778">
        <v>0</v>
      </c>
      <c r="I47" s="778"/>
      <c r="J47" s="778">
        <v>0</v>
      </c>
      <c r="K47" s="778"/>
      <c r="L47" s="778">
        <v>0</v>
      </c>
      <c r="M47" s="600"/>
      <c r="N47" s="1160"/>
      <c r="O47" s="1160"/>
      <c r="P47" s="1160"/>
    </row>
    <row r="48" spans="3:16" x14ac:dyDescent="0.2">
      <c r="D48" s="766" t="s">
        <v>2963</v>
      </c>
      <c r="E48" s="766"/>
      <c r="F48" s="778">
        <v>0</v>
      </c>
      <c r="G48" s="778"/>
      <c r="H48" s="778">
        <v>0</v>
      </c>
      <c r="I48" s="778"/>
      <c r="J48" s="778">
        <v>0</v>
      </c>
      <c r="K48" s="778"/>
      <c r="L48" s="778">
        <v>0</v>
      </c>
      <c r="M48" s="600"/>
      <c r="N48" s="1160"/>
      <c r="O48" s="1160"/>
      <c r="P48" s="1160"/>
    </row>
    <row r="49" spans="1:16" x14ac:dyDescent="0.2">
      <c r="D49" s="766" t="s">
        <v>1798</v>
      </c>
      <c r="E49" s="766"/>
      <c r="F49" s="778">
        <v>0</v>
      </c>
      <c r="G49" s="778"/>
      <c r="H49" s="778">
        <v>0</v>
      </c>
      <c r="I49" s="778"/>
      <c r="J49" s="778">
        <v>0</v>
      </c>
      <c r="K49" s="778"/>
      <c r="L49" s="778">
        <v>0</v>
      </c>
      <c r="M49" s="600"/>
      <c r="N49" s="1160"/>
      <c r="O49" s="1160"/>
      <c r="P49" s="1160"/>
    </row>
    <row r="50" spans="1:16" ht="13.5" thickBot="1" x14ac:dyDescent="0.25">
      <c r="D50" s="600"/>
      <c r="E50" s="600"/>
      <c r="F50" s="779">
        <f>SUM(F44:F49)</f>
        <v>0</v>
      </c>
      <c r="G50" s="600"/>
      <c r="H50" s="779">
        <f>SUM(H44:H49)</f>
        <v>0</v>
      </c>
      <c r="I50" s="600"/>
      <c r="J50" s="779">
        <f>SUM(J44:J49)</f>
        <v>0</v>
      </c>
      <c r="K50" s="600"/>
      <c r="L50" s="779">
        <f>SUM(L44:L49)</f>
        <v>0</v>
      </c>
      <c r="M50" s="600"/>
      <c r="N50" s="1160"/>
      <c r="O50" s="600"/>
      <c r="P50" s="1160"/>
    </row>
    <row r="51" spans="1:16" ht="13.5" thickTop="1" x14ac:dyDescent="0.2">
      <c r="A51" s="1012"/>
      <c r="B51" s="1012"/>
      <c r="C51" s="1012"/>
      <c r="D51" s="1012"/>
      <c r="E51" s="1012"/>
      <c r="F51" s="1012"/>
      <c r="G51" s="1012"/>
      <c r="H51" s="1012"/>
      <c r="I51" s="1012"/>
      <c r="J51" s="1012"/>
      <c r="K51" s="1012"/>
      <c r="L51" s="1012"/>
      <c r="M51" s="1012"/>
    </row>
    <row r="52" spans="1:16" x14ac:dyDescent="0.2">
      <c r="A52" s="1513" t="s">
        <v>2973</v>
      </c>
      <c r="B52" s="1514"/>
      <c r="C52" s="1514"/>
      <c r="D52" s="1514"/>
      <c r="E52" s="1514"/>
      <c r="F52" s="1514"/>
      <c r="G52" s="1514"/>
      <c r="H52" s="1514"/>
      <c r="I52" s="1514"/>
      <c r="J52" s="1514"/>
      <c r="K52" s="1514"/>
      <c r="L52" s="1514"/>
      <c r="M52" s="1514"/>
    </row>
  </sheetData>
  <mergeCells count="48">
    <mergeCell ref="A52:M52"/>
    <mergeCell ref="J41:L41"/>
    <mergeCell ref="E40:L40"/>
    <mergeCell ref="N41:P41"/>
    <mergeCell ref="F42:H42"/>
    <mergeCell ref="J42:L42"/>
    <mergeCell ref="N42:P42"/>
    <mergeCell ref="C21:M22"/>
    <mergeCell ref="C24:M24"/>
    <mergeCell ref="E28:K28"/>
    <mergeCell ref="I29:K29"/>
    <mergeCell ref="F30:H30"/>
    <mergeCell ref="J30:L30"/>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12:D12"/>
    <mergeCell ref="E12:G12"/>
    <mergeCell ref="H12:J12"/>
    <mergeCell ref="K12:M12"/>
    <mergeCell ref="C13:D13"/>
    <mergeCell ref="E13:G13"/>
    <mergeCell ref="H13:J13"/>
    <mergeCell ref="K13:M13"/>
    <mergeCell ref="C11:D11"/>
    <mergeCell ref="E11:G11"/>
    <mergeCell ref="H11:J11"/>
    <mergeCell ref="K11:M11"/>
    <mergeCell ref="C10:D10"/>
    <mergeCell ref="E10:G10"/>
    <mergeCell ref="A1:M1"/>
    <mergeCell ref="A2:M2"/>
    <mergeCell ref="A3:M3"/>
    <mergeCell ref="P7:Z7"/>
    <mergeCell ref="C8:M8"/>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K7" sqref="K7"/>
    </sheetView>
  </sheetViews>
  <sheetFormatPr defaultRowHeight="12.75" x14ac:dyDescent="0.2"/>
  <cols>
    <col min="1" max="2" width="3.7109375" style="600" customWidth="1"/>
    <col min="3" max="12" width="9.140625" style="600"/>
    <col min="13" max="13" width="9.42578125" style="600" customWidth="1"/>
    <col min="14" max="16384" width="9.140625" style="600"/>
  </cols>
  <sheetData>
    <row r="1" spans="1:18" ht="18" x14ac:dyDescent="0.25">
      <c r="A1" s="1452">
        <f>'TABLE OF CONTENTS'!A1</f>
        <v>0</v>
      </c>
      <c r="B1" s="1452"/>
      <c r="C1" s="1452"/>
      <c r="D1" s="1452"/>
      <c r="E1" s="1452"/>
      <c r="F1" s="1452"/>
      <c r="G1" s="1452"/>
      <c r="H1" s="1452"/>
      <c r="I1" s="1452"/>
      <c r="J1" s="1452"/>
      <c r="K1" s="1452"/>
      <c r="L1" s="1452"/>
      <c r="M1" s="1452"/>
      <c r="N1" s="1452"/>
      <c r="O1" s="1452"/>
    </row>
    <row r="2" spans="1:18" ht="18" x14ac:dyDescent="0.25">
      <c r="A2" s="1452" t="s">
        <v>1056</v>
      </c>
      <c r="B2" s="1452"/>
      <c r="C2" s="1452"/>
      <c r="D2" s="1452"/>
      <c r="E2" s="1452"/>
      <c r="F2" s="1452"/>
      <c r="G2" s="1452"/>
      <c r="H2" s="1452"/>
      <c r="I2" s="1452"/>
      <c r="J2" s="1452"/>
      <c r="K2" s="1452"/>
      <c r="L2" s="1452"/>
      <c r="M2" s="1452"/>
      <c r="N2" s="1452"/>
      <c r="O2" s="1452"/>
    </row>
    <row r="3" spans="1:18" ht="18" x14ac:dyDescent="0.25">
      <c r="A3" s="1453" t="str">
        <f>'TABLE OF CONTENTS'!A4</f>
        <v>FISCAL YEAR ENDING JUNE 30, 2024</v>
      </c>
      <c r="B3" s="1453"/>
      <c r="C3" s="1453"/>
      <c r="D3" s="1453"/>
      <c r="E3" s="1453"/>
      <c r="F3" s="1453"/>
      <c r="G3" s="1453"/>
      <c r="H3" s="1453"/>
      <c r="I3" s="1453"/>
      <c r="J3" s="1453"/>
      <c r="K3" s="1453"/>
      <c r="L3" s="1453"/>
      <c r="M3" s="1453"/>
      <c r="N3" s="1453"/>
      <c r="O3" s="1453"/>
      <c r="P3" s="633"/>
      <c r="Q3" s="633"/>
      <c r="R3" s="633"/>
    </row>
    <row r="4" spans="1:18" ht="18" x14ac:dyDescent="0.25">
      <c r="C4" s="768"/>
      <c r="D4" s="768"/>
      <c r="E4" s="768"/>
      <c r="F4" s="768"/>
      <c r="G4" s="768"/>
      <c r="H4" s="768"/>
      <c r="I4" s="768"/>
      <c r="J4" s="768"/>
      <c r="K4" s="768"/>
      <c r="L4" s="768"/>
      <c r="M4" s="768"/>
      <c r="N4" s="750"/>
      <c r="O4" s="633"/>
      <c r="P4" s="633"/>
      <c r="Q4" s="633"/>
      <c r="R4" s="633"/>
    </row>
    <row r="5" spans="1:18" ht="12" customHeight="1" x14ac:dyDescent="0.25">
      <c r="A5" s="987" t="s">
        <v>72</v>
      </c>
      <c r="B5" s="987"/>
      <c r="C5" s="988" t="s">
        <v>631</v>
      </c>
      <c r="D5" s="768"/>
      <c r="E5" s="768"/>
      <c r="F5" s="768"/>
      <c r="G5" s="768"/>
      <c r="H5" s="768"/>
      <c r="I5" s="768"/>
      <c r="J5" s="768"/>
      <c r="K5" s="768"/>
      <c r="L5" s="768"/>
      <c r="M5" s="768"/>
      <c r="N5" s="750"/>
      <c r="O5" s="633"/>
      <c r="P5" s="633"/>
      <c r="Q5" s="633"/>
      <c r="R5" s="633"/>
    </row>
    <row r="6" spans="1:18" ht="12" customHeight="1" x14ac:dyDescent="0.25">
      <c r="C6" s="768"/>
      <c r="D6" s="768"/>
      <c r="E6" s="768"/>
      <c r="F6" s="768"/>
      <c r="G6" s="768"/>
      <c r="H6" s="768"/>
      <c r="I6" s="768"/>
      <c r="J6" s="768"/>
      <c r="K6" s="768"/>
      <c r="L6" s="768"/>
      <c r="M6" s="768"/>
      <c r="N6" s="750"/>
      <c r="O6" s="633"/>
      <c r="P6" s="633"/>
      <c r="Q6" s="633"/>
      <c r="R6" s="633"/>
    </row>
    <row r="7" spans="1:18" ht="12" customHeight="1" x14ac:dyDescent="0.25">
      <c r="B7" s="602" t="s">
        <v>1567</v>
      </c>
      <c r="C7" s="601" t="s">
        <v>2466</v>
      </c>
      <c r="D7" s="768"/>
      <c r="E7" s="768"/>
      <c r="F7" s="768"/>
      <c r="G7" s="768"/>
      <c r="H7" s="768"/>
      <c r="I7" s="768"/>
      <c r="J7" s="768"/>
      <c r="K7" s="768"/>
      <c r="L7" s="768"/>
      <c r="M7" s="768"/>
      <c r="N7" s="750"/>
      <c r="O7" s="633"/>
      <c r="P7" s="633"/>
      <c r="Q7" s="633"/>
      <c r="R7" s="633"/>
    </row>
    <row r="8" spans="1:18" ht="12" customHeight="1" x14ac:dyDescent="0.25">
      <c r="C8" s="768"/>
      <c r="D8" s="768"/>
      <c r="E8" s="768"/>
      <c r="F8" s="768"/>
      <c r="G8" s="768"/>
      <c r="H8" s="768"/>
      <c r="I8" s="768"/>
      <c r="J8" s="768"/>
      <c r="K8" s="768"/>
      <c r="L8" s="768"/>
      <c r="M8" s="768"/>
      <c r="N8" s="750"/>
      <c r="O8" s="633"/>
      <c r="P8" s="633"/>
      <c r="Q8" s="633"/>
      <c r="R8" s="633"/>
    </row>
    <row r="9" spans="1:18" ht="15" x14ac:dyDescent="0.25">
      <c r="C9" s="1515" t="s">
        <v>1196</v>
      </c>
      <c r="D9" s="1515"/>
      <c r="E9" s="1515"/>
      <c r="F9" s="1515"/>
      <c r="G9" s="1515"/>
      <c r="H9" s="1515"/>
      <c r="I9" s="1515"/>
      <c r="J9" s="1515"/>
      <c r="K9" s="1515"/>
      <c r="L9" s="1515"/>
      <c r="M9" s="1515"/>
      <c r="N9" s="1515"/>
      <c r="O9" s="1515"/>
      <c r="P9" s="633"/>
      <c r="Q9" s="633"/>
      <c r="R9" s="633"/>
    </row>
    <row r="10" spans="1:18" ht="12.75" customHeight="1" x14ac:dyDescent="0.25">
      <c r="C10" s="885"/>
      <c r="D10" s="885"/>
      <c r="E10" s="885"/>
      <c r="F10" s="885"/>
      <c r="G10" s="885"/>
      <c r="H10" s="885"/>
      <c r="I10" s="885"/>
      <c r="J10" s="885"/>
      <c r="K10" s="885"/>
      <c r="L10" s="885"/>
      <c r="M10" s="885"/>
      <c r="N10" s="885"/>
      <c r="O10" s="633"/>
      <c r="P10" s="633"/>
      <c r="Q10" s="633"/>
      <c r="R10" s="633"/>
    </row>
    <row r="11" spans="1:18" ht="38.25" customHeight="1" x14ac:dyDescent="0.2">
      <c r="C11" s="1391" t="s">
        <v>2467</v>
      </c>
      <c r="D11" s="1391"/>
      <c r="E11" s="1391"/>
      <c r="F11" s="1391"/>
      <c r="G11" s="1391"/>
      <c r="H11" s="1391"/>
      <c r="I11" s="1391"/>
      <c r="J11" s="1391"/>
      <c r="K11" s="1391"/>
      <c r="L11" s="1391"/>
      <c r="M11" s="1391"/>
      <c r="N11" s="1391"/>
      <c r="O11" s="1391"/>
      <c r="P11" s="633"/>
      <c r="Q11" s="633"/>
      <c r="R11" s="633"/>
    </row>
    <row r="12" spans="1:18" ht="12.75" customHeight="1" x14ac:dyDescent="0.25">
      <c r="C12" s="885"/>
      <c r="D12" s="885"/>
      <c r="E12" s="885"/>
      <c r="F12" s="885"/>
      <c r="G12" s="885"/>
      <c r="H12" s="885"/>
      <c r="I12" s="885"/>
      <c r="J12" s="885"/>
      <c r="K12" s="885"/>
      <c r="L12" s="885"/>
      <c r="M12" s="885"/>
      <c r="N12" s="885"/>
      <c r="O12" s="633"/>
      <c r="P12" s="633"/>
      <c r="Q12" s="633"/>
      <c r="R12" s="633"/>
    </row>
    <row r="13" spans="1:18" x14ac:dyDescent="0.2">
      <c r="C13" s="602" t="s">
        <v>1194</v>
      </c>
    </row>
    <row r="15" spans="1:18" ht="90.75" customHeight="1" x14ac:dyDescent="0.2">
      <c r="C15" s="1219" t="s">
        <v>2468</v>
      </c>
      <c r="D15" s="1219"/>
      <c r="E15" s="1219"/>
      <c r="F15" s="1219"/>
      <c r="G15" s="1219"/>
      <c r="H15" s="1219"/>
      <c r="I15" s="1219"/>
      <c r="J15" s="1219"/>
      <c r="K15" s="1219"/>
      <c r="L15" s="1219"/>
      <c r="M15" s="1219"/>
      <c r="N15" s="1219"/>
      <c r="O15" s="1219"/>
    </row>
    <row r="17" spans="3:16" ht="26.25" customHeight="1" x14ac:dyDescent="0.2">
      <c r="C17" s="1386" t="s">
        <v>2469</v>
      </c>
      <c r="D17" s="1386"/>
      <c r="E17" s="1386"/>
      <c r="F17" s="1386"/>
      <c r="G17" s="1386"/>
      <c r="H17" s="1386"/>
      <c r="I17" s="1386"/>
      <c r="J17" s="1386"/>
      <c r="K17" s="1386"/>
      <c r="L17" s="1386"/>
      <c r="M17" s="1386"/>
      <c r="N17" s="1386"/>
      <c r="O17" s="1386"/>
    </row>
    <row r="19" spans="3:16" x14ac:dyDescent="0.2">
      <c r="C19" s="751" t="s">
        <v>2000</v>
      </c>
      <c r="P19" s="752"/>
    </row>
    <row r="20" spans="3:16" x14ac:dyDescent="0.2">
      <c r="C20" s="879" t="s">
        <v>1837</v>
      </c>
      <c r="P20" s="752"/>
    </row>
    <row r="21" spans="3:16" x14ac:dyDescent="0.2">
      <c r="C21" s="1516"/>
      <c r="D21" s="1517"/>
      <c r="E21" s="1517"/>
      <c r="F21" s="1517"/>
      <c r="G21" s="1517"/>
      <c r="H21" s="1517"/>
      <c r="I21" s="1517"/>
      <c r="J21" s="1517"/>
      <c r="K21" s="1517"/>
      <c r="L21" s="1517"/>
      <c r="M21" s="1517"/>
      <c r="N21" s="1518"/>
      <c r="P21" s="752"/>
    </row>
    <row r="22" spans="3:16" x14ac:dyDescent="0.2">
      <c r="C22" s="1519"/>
      <c r="D22" s="1227"/>
      <c r="E22" s="1227"/>
      <c r="F22" s="1227"/>
      <c r="G22" s="1227"/>
      <c r="H22" s="1227"/>
      <c r="I22" s="1227"/>
      <c r="J22" s="1227"/>
      <c r="K22" s="1227"/>
      <c r="L22" s="1227"/>
      <c r="M22" s="1227"/>
      <c r="N22" s="1520"/>
      <c r="P22" s="752"/>
    </row>
    <row r="23" spans="3:16" x14ac:dyDescent="0.2">
      <c r="C23" s="1521"/>
      <c r="D23" s="1522"/>
      <c r="E23" s="1522"/>
      <c r="F23" s="1522"/>
      <c r="G23" s="1522"/>
      <c r="H23" s="1522"/>
      <c r="I23" s="1522"/>
      <c r="J23" s="1522"/>
      <c r="K23" s="1522"/>
      <c r="L23" s="1522"/>
      <c r="M23" s="1522"/>
      <c r="N23" s="1523"/>
      <c r="P23" s="752"/>
    </row>
    <row r="24" spans="3:16" x14ac:dyDescent="0.2">
      <c r="P24" s="752"/>
    </row>
    <row r="25" spans="3:16" ht="25.5" customHeight="1" x14ac:dyDescent="0.2">
      <c r="C25" s="1524" t="s">
        <v>2470</v>
      </c>
      <c r="D25" s="1524"/>
      <c r="E25" s="1524"/>
      <c r="F25" s="1524"/>
      <c r="G25" s="1524"/>
      <c r="H25" s="1524"/>
      <c r="I25" s="1524"/>
      <c r="J25" s="1524"/>
      <c r="K25" s="1524"/>
      <c r="L25" s="1524"/>
      <c r="M25" s="1524"/>
      <c r="N25" s="1524"/>
      <c r="O25" s="1524"/>
      <c r="P25" s="752"/>
    </row>
    <row r="26" spans="3:16" x14ac:dyDescent="0.2">
      <c r="P26" s="752"/>
    </row>
    <row r="27" spans="3:16" x14ac:dyDescent="0.2">
      <c r="C27" s="753" t="s">
        <v>2001</v>
      </c>
    </row>
    <row r="29" spans="3:16" x14ac:dyDescent="0.2">
      <c r="C29" s="753"/>
      <c r="D29" s="600" t="s">
        <v>2002</v>
      </c>
      <c r="K29" s="754" t="s">
        <v>2003</v>
      </c>
    </row>
    <row r="30" spans="3:16" x14ac:dyDescent="0.2">
      <c r="C30" s="753"/>
      <c r="D30" s="600" t="s">
        <v>2004</v>
      </c>
      <c r="K30" s="754" t="s">
        <v>2003</v>
      </c>
    </row>
    <row r="31" spans="3:16" x14ac:dyDescent="0.2">
      <c r="C31" s="753"/>
      <c r="D31" s="600" t="s">
        <v>2005</v>
      </c>
      <c r="K31" s="754" t="s">
        <v>2003</v>
      </c>
    </row>
    <row r="32" spans="3:16" ht="7.5" customHeight="1" x14ac:dyDescent="0.2">
      <c r="C32" s="753"/>
      <c r="K32" s="766"/>
    </row>
    <row r="33" spans="3:15" ht="13.5" thickBot="1" x14ac:dyDescent="0.25">
      <c r="K33" s="755">
        <f>SUM(K29:K32)</f>
        <v>0</v>
      </c>
    </row>
    <row r="34" spans="3:15" ht="13.5" thickTop="1" x14ac:dyDescent="0.2"/>
    <row r="35" spans="3:15" ht="51" customHeight="1" x14ac:dyDescent="0.2">
      <c r="C35" s="1219" t="s">
        <v>2471</v>
      </c>
      <c r="D35" s="1219"/>
      <c r="E35" s="1219"/>
      <c r="F35" s="1219"/>
      <c r="G35" s="1219"/>
      <c r="H35" s="1219"/>
      <c r="I35" s="1219"/>
      <c r="J35" s="1219"/>
      <c r="K35" s="1219"/>
      <c r="L35" s="1219"/>
      <c r="M35" s="1219"/>
      <c r="N35" s="1219"/>
      <c r="O35" s="1219"/>
    </row>
    <row r="37" spans="3:15" ht="26.25" customHeight="1" x14ac:dyDescent="0.2">
      <c r="C37" s="1219" t="s">
        <v>2472</v>
      </c>
      <c r="D37" s="1219"/>
      <c r="E37" s="1219"/>
      <c r="F37" s="1219"/>
      <c r="G37" s="1219"/>
      <c r="H37" s="1219"/>
      <c r="I37" s="1219"/>
      <c r="J37" s="1219"/>
      <c r="K37" s="1219"/>
      <c r="L37" s="1219"/>
      <c r="M37" s="1219"/>
      <c r="N37" s="1219"/>
      <c r="O37" s="1219"/>
    </row>
    <row r="39" spans="3:15" ht="13.5" customHeight="1" x14ac:dyDescent="0.2">
      <c r="D39" s="752"/>
    </row>
    <row r="40" spans="3:15" ht="13.5" customHeight="1" x14ac:dyDescent="0.2">
      <c r="D40" s="600" t="s">
        <v>2006</v>
      </c>
      <c r="I40" s="765">
        <v>0</v>
      </c>
    </row>
    <row r="41" spans="3:15" ht="13.5" customHeight="1" x14ac:dyDescent="0.2">
      <c r="D41" s="600" t="s">
        <v>2007</v>
      </c>
      <c r="I41" s="765">
        <v>0</v>
      </c>
    </row>
    <row r="42" spans="3:15" ht="13.5" customHeight="1" x14ac:dyDescent="0.2">
      <c r="D42" s="600" t="s">
        <v>2027</v>
      </c>
      <c r="I42" s="765">
        <v>0</v>
      </c>
      <c r="J42" s="600" t="s">
        <v>2088</v>
      </c>
    </row>
    <row r="43" spans="3:15" ht="13.5" customHeight="1" x14ac:dyDescent="0.2">
      <c r="D43" s="600" t="s">
        <v>2008</v>
      </c>
      <c r="I43" s="765">
        <v>0</v>
      </c>
      <c r="J43" s="600" t="s">
        <v>2089</v>
      </c>
    </row>
    <row r="44" spans="3:15" ht="13.5" customHeight="1" x14ac:dyDescent="0.2">
      <c r="E44" s="649"/>
      <c r="I44" s="766"/>
      <c r="J44" s="600" t="s">
        <v>2028</v>
      </c>
    </row>
    <row r="45" spans="3:15" ht="13.5" customHeight="1" x14ac:dyDescent="0.2"/>
    <row r="46" spans="3:15" x14ac:dyDescent="0.2">
      <c r="C46" s="751" t="s">
        <v>2010</v>
      </c>
      <c r="D46" s="751"/>
      <c r="E46" s="751"/>
      <c r="F46" s="751"/>
      <c r="G46" s="751"/>
      <c r="H46" s="751"/>
      <c r="I46" s="751"/>
      <c r="J46" s="751"/>
    </row>
    <row r="47" spans="3:15" x14ac:dyDescent="0.2">
      <c r="C47" s="751"/>
      <c r="D47" s="751" t="s">
        <v>2011</v>
      </c>
      <c r="E47" s="751"/>
      <c r="F47" s="751"/>
      <c r="G47" s="751"/>
      <c r="H47" s="751"/>
      <c r="I47" s="751"/>
      <c r="J47" s="751"/>
    </row>
    <row r="48" spans="3:15" x14ac:dyDescent="0.2">
      <c r="C48" s="751"/>
      <c r="D48" s="751" t="s">
        <v>2012</v>
      </c>
      <c r="E48" s="751"/>
      <c r="F48" s="751"/>
      <c r="G48" s="751"/>
      <c r="H48" s="751"/>
      <c r="I48" s="751"/>
      <c r="J48" s="751"/>
    </row>
    <row r="49" spans="3:11" x14ac:dyDescent="0.2">
      <c r="C49" s="751"/>
      <c r="D49" s="751" t="s">
        <v>2013</v>
      </c>
      <c r="E49" s="751"/>
      <c r="F49" s="751"/>
      <c r="G49" s="751"/>
      <c r="H49" s="751"/>
      <c r="I49" s="751"/>
      <c r="J49" s="751"/>
    </row>
    <row r="50" spans="3:11" x14ac:dyDescent="0.2">
      <c r="C50" s="751"/>
      <c r="D50" s="751" t="s">
        <v>2014</v>
      </c>
      <c r="E50" s="751"/>
      <c r="F50" s="751"/>
      <c r="G50" s="751"/>
      <c r="H50" s="751"/>
      <c r="I50" s="751"/>
      <c r="J50" s="751"/>
    </row>
    <row r="51" spans="3:11" x14ac:dyDescent="0.2">
      <c r="C51" s="751"/>
      <c r="D51" s="751" t="s">
        <v>2015</v>
      </c>
      <c r="E51" s="751"/>
      <c r="F51" s="751"/>
      <c r="G51" s="751"/>
      <c r="H51" s="751"/>
      <c r="I51" s="751"/>
      <c r="J51" s="751"/>
    </row>
    <row r="52" spans="3:11" x14ac:dyDescent="0.2">
      <c r="C52" s="751"/>
      <c r="D52" s="751" t="s">
        <v>2016</v>
      </c>
      <c r="E52" s="751"/>
      <c r="F52" s="751"/>
      <c r="G52" s="751"/>
      <c r="H52" s="751"/>
      <c r="I52" s="751"/>
      <c r="J52" s="751"/>
    </row>
    <row r="53" spans="3:11" x14ac:dyDescent="0.2">
      <c r="C53" s="751"/>
      <c r="D53" s="751" t="s">
        <v>2017</v>
      </c>
      <c r="E53" s="751"/>
      <c r="F53" s="751"/>
      <c r="G53" s="751"/>
      <c r="H53" s="751"/>
      <c r="I53" s="751"/>
      <c r="J53" s="751"/>
    </row>
    <row r="54" spans="3:11" x14ac:dyDescent="0.2">
      <c r="C54" s="751"/>
      <c r="D54" s="751" t="s">
        <v>2007</v>
      </c>
      <c r="E54" s="751"/>
      <c r="F54" s="751"/>
      <c r="G54" s="751"/>
      <c r="H54" s="751"/>
      <c r="I54" s="751"/>
      <c r="J54" s="751"/>
    </row>
    <row r="55" spans="3:11" x14ac:dyDescent="0.2">
      <c r="C55" s="751"/>
      <c r="D55" s="751" t="s">
        <v>2018</v>
      </c>
      <c r="E55" s="751"/>
      <c r="F55" s="751"/>
      <c r="G55" s="751"/>
      <c r="H55" s="751"/>
      <c r="I55" s="751"/>
      <c r="J55" s="751"/>
    </row>
    <row r="56" spans="3:11" x14ac:dyDescent="0.2">
      <c r="C56" s="751" t="s">
        <v>2019</v>
      </c>
      <c r="D56" s="752"/>
    </row>
    <row r="57" spans="3:11" x14ac:dyDescent="0.2">
      <c r="C57" s="751" t="s">
        <v>2020</v>
      </c>
      <c r="D57" s="752"/>
    </row>
    <row r="58" spans="3:11" x14ac:dyDescent="0.2">
      <c r="C58" s="751"/>
      <c r="D58" s="752"/>
    </row>
    <row r="60" spans="3:11" x14ac:dyDescent="0.2">
      <c r="C60" s="753" t="s">
        <v>2033</v>
      </c>
    </row>
    <row r="61" spans="3:11" x14ac:dyDescent="0.2">
      <c r="K61" s="766" t="s">
        <v>2034</v>
      </c>
    </row>
    <row r="62" spans="3:11" ht="13.5" thickBot="1" x14ac:dyDescent="0.25">
      <c r="K62" s="756" t="s">
        <v>2035</v>
      </c>
    </row>
    <row r="64" spans="3:11" x14ac:dyDescent="0.2">
      <c r="E64" s="600" t="s">
        <v>2036</v>
      </c>
      <c r="K64" s="760">
        <v>0</v>
      </c>
    </row>
    <row r="65" spans="3:15" x14ac:dyDescent="0.2">
      <c r="E65" s="600" t="s">
        <v>2037</v>
      </c>
    </row>
    <row r="66" spans="3:15" x14ac:dyDescent="0.2">
      <c r="F66" s="600" t="s">
        <v>1903</v>
      </c>
      <c r="K66" s="760"/>
    </row>
    <row r="67" spans="3:15" x14ac:dyDescent="0.2">
      <c r="F67" s="600" t="s">
        <v>379</v>
      </c>
      <c r="K67" s="760">
        <v>0</v>
      </c>
    </row>
    <row r="68" spans="3:15" x14ac:dyDescent="0.2">
      <c r="F68" s="600" t="s">
        <v>2038</v>
      </c>
      <c r="K68" s="760"/>
    </row>
    <row r="69" spans="3:15" x14ac:dyDescent="0.2">
      <c r="F69" s="600" t="s">
        <v>1990</v>
      </c>
      <c r="K69" s="760">
        <v>0</v>
      </c>
    </row>
    <row r="70" spans="3:15" x14ac:dyDescent="0.2">
      <c r="F70" s="600" t="s">
        <v>2039</v>
      </c>
      <c r="K70" s="760">
        <v>0</v>
      </c>
    </row>
    <row r="71" spans="3:15" x14ac:dyDescent="0.2">
      <c r="F71" s="600" t="s">
        <v>833</v>
      </c>
      <c r="K71" s="760">
        <v>0</v>
      </c>
    </row>
    <row r="72" spans="3:15" x14ac:dyDescent="0.2">
      <c r="G72" s="600" t="s">
        <v>2040</v>
      </c>
      <c r="K72" s="761">
        <f>SUM(K66:K71)</f>
        <v>0</v>
      </c>
    </row>
    <row r="73" spans="3:15" x14ac:dyDescent="0.2">
      <c r="E73" s="600" t="s">
        <v>2036</v>
      </c>
      <c r="K73" s="761">
        <f>K64+K72</f>
        <v>0</v>
      </c>
    </row>
    <row r="75" spans="3:15" ht="37.5" customHeight="1" x14ac:dyDescent="0.2">
      <c r="C75" s="1524" t="s">
        <v>2473</v>
      </c>
      <c r="D75" s="1524"/>
      <c r="E75" s="1524"/>
      <c r="F75" s="1524"/>
      <c r="G75" s="1524"/>
      <c r="H75" s="1524"/>
      <c r="I75" s="1524"/>
      <c r="J75" s="1524"/>
      <c r="K75" s="1524"/>
      <c r="L75" s="1524"/>
      <c r="M75" s="1524"/>
      <c r="N75" s="1524"/>
      <c r="O75" s="1524"/>
    </row>
    <row r="77" spans="3:15" x14ac:dyDescent="0.2">
      <c r="G77" s="766" t="s">
        <v>1818</v>
      </c>
      <c r="I77" s="766" t="s">
        <v>2021</v>
      </c>
      <c r="K77" s="766" t="s">
        <v>1820</v>
      </c>
    </row>
    <row r="78" spans="3:15" ht="13.5" thickBot="1" x14ac:dyDescent="0.25">
      <c r="G78" s="756" t="s">
        <v>2022</v>
      </c>
      <c r="I78" s="756" t="s">
        <v>2022</v>
      </c>
      <c r="K78" s="756" t="s">
        <v>2022</v>
      </c>
    </row>
    <row r="80" spans="3:15" x14ac:dyDescent="0.2">
      <c r="E80" s="600" t="s">
        <v>1988</v>
      </c>
      <c r="G80" s="757">
        <v>0</v>
      </c>
      <c r="I80" s="757">
        <v>0</v>
      </c>
      <c r="K80" s="757">
        <v>0</v>
      </c>
    </row>
    <row r="82" spans="3:15" ht="40.5" customHeight="1" x14ac:dyDescent="0.2">
      <c r="C82" s="1524" t="s">
        <v>2474</v>
      </c>
      <c r="D82" s="1524"/>
      <c r="E82" s="1524"/>
      <c r="F82" s="1524"/>
      <c r="G82" s="1524"/>
      <c r="H82" s="1524"/>
      <c r="I82" s="1524"/>
      <c r="J82" s="1524"/>
      <c r="K82" s="1524"/>
      <c r="L82" s="1524"/>
      <c r="M82" s="1524"/>
      <c r="N82" s="1524"/>
      <c r="O82" s="1524"/>
    </row>
    <row r="85" spans="3:15" x14ac:dyDescent="0.2">
      <c r="G85" s="766"/>
      <c r="I85" s="766" t="s">
        <v>2023</v>
      </c>
    </row>
    <row r="86" spans="3:15" x14ac:dyDescent="0.2">
      <c r="G86" s="766" t="s">
        <v>1818</v>
      </c>
      <c r="I86" s="766" t="s">
        <v>2024</v>
      </c>
      <c r="K86" s="766" t="s">
        <v>1820</v>
      </c>
    </row>
    <row r="87" spans="3:15" ht="13.5" thickBot="1" x14ac:dyDescent="0.25">
      <c r="G87" s="756" t="s">
        <v>2022</v>
      </c>
      <c r="I87" s="756" t="s">
        <v>2025</v>
      </c>
      <c r="K87" s="756" t="s">
        <v>2022</v>
      </c>
    </row>
    <row r="89" spans="3:15" x14ac:dyDescent="0.2">
      <c r="E89" s="600" t="s">
        <v>1988</v>
      </c>
      <c r="G89" s="757">
        <v>0</v>
      </c>
      <c r="I89" s="757">
        <v>0</v>
      </c>
      <c r="K89" s="757">
        <v>0</v>
      </c>
    </row>
    <row r="91" spans="3:15" ht="14.25" customHeight="1" x14ac:dyDescent="0.2">
      <c r="C91" s="1525" t="s">
        <v>2050</v>
      </c>
      <c r="D91" s="1525"/>
      <c r="E91" s="1525"/>
      <c r="F91" s="1525"/>
      <c r="G91" s="1525"/>
      <c r="H91" s="1525"/>
      <c r="I91" s="1525"/>
      <c r="J91" s="1525"/>
      <c r="K91" s="1525"/>
      <c r="L91" s="1525"/>
      <c r="M91" s="1525"/>
      <c r="N91" s="1525"/>
      <c r="O91" s="1525"/>
    </row>
    <row r="92" spans="3:15" x14ac:dyDescent="0.2">
      <c r="C92" s="751"/>
    </row>
    <row r="93" spans="3:15" ht="66" customHeight="1" x14ac:dyDescent="0.2">
      <c r="C93" s="1524" t="s">
        <v>2475</v>
      </c>
      <c r="D93" s="1524"/>
      <c r="E93" s="1524"/>
      <c r="F93" s="1524"/>
      <c r="G93" s="1524"/>
      <c r="H93" s="1524"/>
      <c r="I93" s="1524"/>
      <c r="J93" s="1524"/>
      <c r="K93" s="1524"/>
      <c r="L93" s="1524"/>
      <c r="M93" s="1524"/>
      <c r="N93" s="1524"/>
      <c r="O93" s="1524"/>
    </row>
    <row r="94" spans="3:15" x14ac:dyDescent="0.2">
      <c r="C94" s="751"/>
    </row>
    <row r="95" spans="3:15" x14ac:dyDescent="0.2">
      <c r="C95" s="600" t="s">
        <v>2090</v>
      </c>
    </row>
    <row r="96" spans="3:15" x14ac:dyDescent="0.2">
      <c r="C96" s="600" t="s">
        <v>2091</v>
      </c>
    </row>
    <row r="97" spans="3:15" x14ac:dyDescent="0.2">
      <c r="C97" s="600" t="s">
        <v>2092</v>
      </c>
    </row>
    <row r="99" spans="3:15" x14ac:dyDescent="0.2">
      <c r="I99" s="766" t="s">
        <v>2042</v>
      </c>
      <c r="J99" s="766"/>
      <c r="L99" s="766" t="s">
        <v>2043</v>
      </c>
    </row>
    <row r="100" spans="3:15" x14ac:dyDescent="0.2">
      <c r="I100" s="766" t="s">
        <v>2044</v>
      </c>
      <c r="J100" s="766"/>
      <c r="L100" s="766" t="s">
        <v>2044</v>
      </c>
    </row>
    <row r="101" spans="3:15" x14ac:dyDescent="0.2">
      <c r="I101" s="766"/>
      <c r="K101" s="766"/>
    </row>
    <row r="102" spans="3:15" x14ac:dyDescent="0.2">
      <c r="E102" s="600" t="s">
        <v>2045</v>
      </c>
    </row>
    <row r="103" spans="3:15" x14ac:dyDescent="0.2">
      <c r="F103" s="600" t="s">
        <v>2046</v>
      </c>
      <c r="I103" s="760">
        <v>0</v>
      </c>
      <c r="L103" s="760">
        <v>0</v>
      </c>
    </row>
    <row r="105" spans="3:15" x14ac:dyDescent="0.2">
      <c r="E105" s="600" t="s">
        <v>2047</v>
      </c>
    </row>
    <row r="106" spans="3:15" x14ac:dyDescent="0.2">
      <c r="F106" s="600" t="s">
        <v>2048</v>
      </c>
      <c r="I106" s="760">
        <v>0</v>
      </c>
      <c r="L106" s="760">
        <v>0</v>
      </c>
    </row>
    <row r="108" spans="3:15" ht="13.5" thickBot="1" x14ac:dyDescent="0.25">
      <c r="F108" s="600" t="s">
        <v>878</v>
      </c>
      <c r="I108" s="762">
        <f>I103+I106</f>
        <v>0</v>
      </c>
      <c r="L108" s="762">
        <f>L103+L106</f>
        <v>0</v>
      </c>
    </row>
    <row r="109" spans="3:15" ht="13.5" thickTop="1" x14ac:dyDescent="0.2"/>
    <row r="110" spans="3:15" ht="25.5" customHeight="1" x14ac:dyDescent="0.2">
      <c r="C110" s="1219" t="s">
        <v>2476</v>
      </c>
      <c r="D110" s="1219"/>
      <c r="E110" s="1219"/>
      <c r="F110" s="1219"/>
      <c r="G110" s="1219"/>
      <c r="H110" s="1219"/>
      <c r="I110" s="1219"/>
      <c r="J110" s="1219"/>
      <c r="K110" s="1219"/>
      <c r="L110" s="1219"/>
      <c r="M110" s="1219"/>
      <c r="N110" s="1219"/>
      <c r="O110" s="1219"/>
    </row>
    <row r="112" spans="3:15" x14ac:dyDescent="0.2">
      <c r="F112" s="600" t="s">
        <v>2049</v>
      </c>
    </row>
    <row r="113" spans="6:9" x14ac:dyDescent="0.2">
      <c r="F113" s="633" t="s">
        <v>2009</v>
      </c>
      <c r="I113" s="760">
        <v>0</v>
      </c>
    </row>
    <row r="114" spans="6:9" x14ac:dyDescent="0.2">
      <c r="F114" s="633" t="s">
        <v>2009</v>
      </c>
      <c r="I114" s="760">
        <v>0</v>
      </c>
    </row>
    <row r="115" spans="6:9" x14ac:dyDescent="0.2">
      <c r="F115" s="633" t="s">
        <v>2009</v>
      </c>
      <c r="I115" s="760">
        <v>0</v>
      </c>
    </row>
    <row r="116" spans="6:9" x14ac:dyDescent="0.2">
      <c r="F116" s="633" t="s">
        <v>2009</v>
      </c>
      <c r="I116" s="760">
        <v>0</v>
      </c>
    </row>
    <row r="117" spans="6:9" x14ac:dyDescent="0.2">
      <c r="F117" s="633" t="s">
        <v>2009</v>
      </c>
      <c r="I117" s="760">
        <v>0</v>
      </c>
    </row>
    <row r="118" spans="6:9" x14ac:dyDescent="0.2">
      <c r="F118" s="600" t="s">
        <v>1798</v>
      </c>
      <c r="I118" s="760">
        <v>0</v>
      </c>
    </row>
  </sheetData>
  <mergeCells count="18">
    <mergeCell ref="C110:O110"/>
    <mergeCell ref="C17:O17"/>
    <mergeCell ref="C21:N21"/>
    <mergeCell ref="C22:N22"/>
    <mergeCell ref="C23:N23"/>
    <mergeCell ref="C25:O25"/>
    <mergeCell ref="C35:O35"/>
    <mergeCell ref="C37:O37"/>
    <mergeCell ref="C75:O75"/>
    <mergeCell ref="C82:O82"/>
    <mergeCell ref="C91:O91"/>
    <mergeCell ref="C93:O93"/>
    <mergeCell ref="C15:O15"/>
    <mergeCell ref="A1:O1"/>
    <mergeCell ref="A2:O2"/>
    <mergeCell ref="A3:O3"/>
    <mergeCell ref="C9:O9"/>
    <mergeCell ref="C11:O11"/>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B8" sqref="B8"/>
    </sheetView>
  </sheetViews>
  <sheetFormatPr defaultRowHeight="12.75" x14ac:dyDescent="0.2"/>
  <cols>
    <col min="1" max="2" width="3.7109375" style="600" customWidth="1"/>
    <col min="3" max="4" width="9.140625" style="600"/>
    <col min="5" max="5" width="9.140625" style="600" customWidth="1"/>
    <col min="6" max="6" width="9.140625" style="600"/>
    <col min="7" max="7" width="9.140625" style="600" customWidth="1"/>
    <col min="8" max="8" width="9.140625" style="600"/>
    <col min="9" max="11" width="9.140625" style="600" customWidth="1"/>
    <col min="12" max="12" width="9.140625" style="600"/>
    <col min="13" max="13" width="9.140625" style="600" customWidth="1"/>
    <col min="14" max="16384" width="9.140625" style="600"/>
  </cols>
  <sheetData>
    <row r="1" spans="1:19" ht="18" x14ac:dyDescent="0.25">
      <c r="A1" s="1452">
        <f>'TABLE OF CONTENTS'!A1</f>
        <v>0</v>
      </c>
      <c r="B1" s="1452"/>
      <c r="C1" s="1452"/>
      <c r="D1" s="1452"/>
      <c r="E1" s="1452"/>
      <c r="F1" s="1452"/>
      <c r="G1" s="1452"/>
      <c r="H1" s="1452"/>
      <c r="I1" s="1452"/>
      <c r="J1" s="1452"/>
      <c r="K1" s="1452"/>
      <c r="L1" s="1452"/>
      <c r="M1" s="1452"/>
      <c r="N1" s="1452"/>
      <c r="O1" s="1452"/>
    </row>
    <row r="2" spans="1:19" ht="18" x14ac:dyDescent="0.25">
      <c r="A2" s="1452" t="s">
        <v>1056</v>
      </c>
      <c r="B2" s="1452"/>
      <c r="C2" s="1452"/>
      <c r="D2" s="1452"/>
      <c r="E2" s="1452"/>
      <c r="F2" s="1452"/>
      <c r="G2" s="1452"/>
      <c r="H2" s="1452"/>
      <c r="I2" s="1452"/>
      <c r="J2" s="1452"/>
      <c r="K2" s="1452"/>
      <c r="L2" s="1452"/>
      <c r="M2" s="1452"/>
      <c r="N2" s="1452"/>
      <c r="O2" s="1452"/>
    </row>
    <row r="3" spans="1:19" ht="18" x14ac:dyDescent="0.25">
      <c r="A3" s="1453" t="str">
        <f>'TABLE OF CONTENTS'!A4</f>
        <v>FISCAL YEAR ENDING JUNE 30, 2024</v>
      </c>
      <c r="B3" s="1453"/>
      <c r="C3" s="1453"/>
      <c r="D3" s="1453"/>
      <c r="E3" s="1453"/>
      <c r="F3" s="1453"/>
      <c r="G3" s="1453"/>
      <c r="H3" s="1453"/>
      <c r="I3" s="1453"/>
      <c r="J3" s="1453"/>
      <c r="K3" s="1453"/>
      <c r="L3" s="1453"/>
      <c r="M3" s="1453"/>
      <c r="N3" s="1453"/>
      <c r="O3" s="1453"/>
      <c r="P3" s="633"/>
      <c r="Q3" s="633"/>
      <c r="R3" s="633"/>
    </row>
    <row r="4" spans="1:19" ht="12" customHeight="1" x14ac:dyDescent="0.25">
      <c r="C4" s="768"/>
      <c r="D4" s="768"/>
      <c r="E4" s="768"/>
      <c r="F4" s="768"/>
      <c r="G4" s="768"/>
      <c r="H4" s="768"/>
      <c r="I4" s="768"/>
      <c r="J4" s="768"/>
      <c r="K4" s="768"/>
      <c r="L4" s="768"/>
      <c r="M4" s="768"/>
      <c r="N4" s="750"/>
      <c r="O4" s="633"/>
      <c r="P4" s="633"/>
      <c r="Q4" s="633"/>
      <c r="R4" s="633"/>
    </row>
    <row r="5" spans="1:19" ht="12" customHeight="1" x14ac:dyDescent="0.25">
      <c r="A5" s="987" t="s">
        <v>72</v>
      </c>
      <c r="B5" s="990"/>
      <c r="C5" s="988" t="s">
        <v>631</v>
      </c>
      <c r="D5" s="768"/>
      <c r="E5" s="768"/>
      <c r="F5" s="768"/>
      <c r="G5" s="768"/>
      <c r="H5" s="768"/>
      <c r="I5" s="768"/>
      <c r="J5" s="768"/>
      <c r="K5" s="768"/>
      <c r="L5" s="768"/>
      <c r="M5" s="768"/>
      <c r="N5" s="750"/>
      <c r="O5" s="633"/>
      <c r="P5" s="633"/>
      <c r="Q5" s="633"/>
      <c r="R5" s="633"/>
    </row>
    <row r="6" spans="1:19" ht="12" customHeight="1" x14ac:dyDescent="0.25">
      <c r="C6" s="768"/>
      <c r="D6" s="768"/>
      <c r="E6" s="768"/>
      <c r="F6" s="768"/>
      <c r="G6" s="768"/>
      <c r="H6" s="768"/>
      <c r="I6" s="768"/>
      <c r="J6" s="768"/>
      <c r="K6" s="768"/>
      <c r="L6" s="768"/>
      <c r="M6" s="768"/>
      <c r="N6" s="750"/>
      <c r="O6" s="633"/>
      <c r="P6" s="633"/>
      <c r="Q6" s="633"/>
      <c r="R6" s="633"/>
    </row>
    <row r="7" spans="1:19" ht="12" customHeight="1" x14ac:dyDescent="0.25">
      <c r="B7" s="602" t="s">
        <v>2983</v>
      </c>
      <c r="C7" s="991" t="s">
        <v>2477</v>
      </c>
      <c r="D7" s="768"/>
      <c r="E7" s="768"/>
      <c r="F7" s="768"/>
      <c r="G7" s="768"/>
      <c r="H7" s="768"/>
      <c r="I7" s="768"/>
      <c r="J7" s="768"/>
      <c r="K7" s="768"/>
      <c r="L7" s="768"/>
      <c r="M7" s="768"/>
      <c r="N7" s="750"/>
      <c r="O7" s="633"/>
      <c r="P7" s="633"/>
      <c r="Q7" s="633"/>
      <c r="R7" s="633"/>
    </row>
    <row r="8" spans="1:19" ht="12" customHeight="1" x14ac:dyDescent="0.25">
      <c r="C8" s="768"/>
      <c r="D8" s="768"/>
      <c r="E8" s="768"/>
      <c r="F8" s="768"/>
      <c r="G8" s="768"/>
      <c r="H8" s="768"/>
      <c r="I8" s="768"/>
      <c r="J8" s="768"/>
      <c r="K8" s="768"/>
      <c r="L8" s="768"/>
      <c r="M8" s="768"/>
      <c r="N8" s="750"/>
      <c r="O8" s="633"/>
      <c r="P8" s="633"/>
      <c r="Q8" s="633"/>
      <c r="R8" s="633"/>
    </row>
    <row r="9" spans="1:19" ht="15.75" x14ac:dyDescent="0.25">
      <c r="C9" s="1526" t="s">
        <v>1196</v>
      </c>
      <c r="D9" s="1526"/>
      <c r="E9" s="1526"/>
      <c r="F9" s="1526"/>
      <c r="G9" s="1526"/>
      <c r="H9" s="1526"/>
      <c r="I9" s="1526"/>
      <c r="J9" s="1526"/>
      <c r="K9" s="1526"/>
      <c r="L9" s="1526"/>
      <c r="M9" s="1526"/>
      <c r="N9" s="1526"/>
      <c r="O9" s="1526"/>
      <c r="P9" s="633"/>
      <c r="Q9" s="633"/>
      <c r="R9" s="633"/>
    </row>
    <row r="10" spans="1:19" x14ac:dyDescent="0.2">
      <c r="C10" s="769"/>
      <c r="D10" s="769"/>
      <c r="E10" s="769"/>
      <c r="F10" s="769"/>
      <c r="G10" s="769"/>
      <c r="H10" s="769"/>
      <c r="I10" s="769"/>
      <c r="J10" s="769"/>
      <c r="K10" s="769"/>
      <c r="L10" s="769"/>
      <c r="M10" s="769"/>
      <c r="O10" s="633"/>
      <c r="P10" s="633"/>
      <c r="Q10" s="633"/>
      <c r="R10" s="633"/>
    </row>
    <row r="11" spans="1:19" ht="39" customHeight="1" x14ac:dyDescent="0.2">
      <c r="C11" s="1391" t="s">
        <v>2478</v>
      </c>
      <c r="D11" s="1391"/>
      <c r="E11" s="1391"/>
      <c r="F11" s="1391"/>
      <c r="G11" s="1391"/>
      <c r="H11" s="1391"/>
      <c r="I11" s="1391"/>
      <c r="J11" s="1391"/>
      <c r="K11" s="1391"/>
      <c r="L11" s="1391"/>
      <c r="M11" s="1391"/>
      <c r="N11" s="1391"/>
      <c r="O11" s="1391"/>
      <c r="P11" s="633"/>
      <c r="Q11" s="633"/>
      <c r="R11" s="633"/>
    </row>
    <row r="12" spans="1:19" x14ac:dyDescent="0.2">
      <c r="C12" s="769"/>
      <c r="D12" s="769"/>
      <c r="E12" s="769"/>
      <c r="F12" s="769"/>
      <c r="G12" s="769"/>
      <c r="H12" s="769"/>
      <c r="I12" s="769"/>
      <c r="J12" s="769"/>
      <c r="K12" s="769"/>
      <c r="L12" s="769"/>
      <c r="M12" s="769"/>
      <c r="O12" s="633"/>
      <c r="P12" s="633"/>
      <c r="Q12" s="633"/>
      <c r="R12" s="633"/>
    </row>
    <row r="13" spans="1:19" x14ac:dyDescent="0.2">
      <c r="C13" s="751"/>
      <c r="O13" s="633"/>
      <c r="P13" s="633"/>
      <c r="Q13" s="633"/>
      <c r="R13" s="633"/>
      <c r="S13" s="633"/>
    </row>
    <row r="14" spans="1:19" x14ac:dyDescent="0.2">
      <c r="C14" s="602" t="s">
        <v>1194</v>
      </c>
    </row>
    <row r="16" spans="1:19" ht="90" customHeight="1" x14ac:dyDescent="0.2">
      <c r="C16" s="1219" t="s">
        <v>2468</v>
      </c>
      <c r="D16" s="1219"/>
      <c r="E16" s="1219"/>
      <c r="F16" s="1219"/>
      <c r="G16" s="1219"/>
      <c r="H16" s="1219"/>
      <c r="I16" s="1219"/>
      <c r="J16" s="1219"/>
      <c r="K16" s="1219"/>
      <c r="L16" s="1219"/>
      <c r="M16" s="1219"/>
      <c r="N16" s="1219"/>
      <c r="O16" s="1219"/>
    </row>
    <row r="18" spans="3:16" x14ac:dyDescent="0.2">
      <c r="C18" s="751" t="s">
        <v>2000</v>
      </c>
      <c r="P18" s="752"/>
    </row>
    <row r="19" spans="3:16" x14ac:dyDescent="0.2">
      <c r="C19" s="753" t="s">
        <v>1837</v>
      </c>
      <c r="P19" s="752"/>
    </row>
    <row r="20" spans="3:16" x14ac:dyDescent="0.2">
      <c r="C20" s="992"/>
      <c r="D20" s="993"/>
      <c r="E20" s="993"/>
      <c r="F20" s="993"/>
      <c r="G20" s="993"/>
      <c r="H20" s="993"/>
      <c r="I20" s="993"/>
      <c r="J20" s="993"/>
      <c r="K20" s="993"/>
      <c r="L20" s="994"/>
      <c r="P20" s="752"/>
    </row>
    <row r="21" spans="3:16" x14ac:dyDescent="0.2">
      <c r="C21" s="979"/>
      <c r="D21" s="647"/>
      <c r="E21" s="647"/>
      <c r="F21" s="647"/>
      <c r="G21" s="647"/>
      <c r="H21" s="647"/>
      <c r="I21" s="647"/>
      <c r="J21" s="647"/>
      <c r="K21" s="647"/>
      <c r="L21" s="980"/>
      <c r="P21" s="752"/>
    </row>
    <row r="22" spans="3:16" x14ac:dyDescent="0.2">
      <c r="P22" s="752"/>
    </row>
    <row r="23" spans="3:16" ht="25.5" customHeight="1" x14ac:dyDescent="0.2">
      <c r="C23" s="1524" t="s">
        <v>2470</v>
      </c>
      <c r="D23" s="1524"/>
      <c r="E23" s="1524"/>
      <c r="F23" s="1524"/>
      <c r="G23" s="1524"/>
      <c r="H23" s="1524"/>
      <c r="I23" s="1524"/>
      <c r="J23" s="1524"/>
      <c r="K23" s="1524"/>
      <c r="L23" s="1524"/>
      <c r="M23" s="1524"/>
      <c r="N23" s="1524"/>
      <c r="O23" s="1524"/>
      <c r="P23" s="752"/>
    </row>
    <row r="24" spans="3:16" x14ac:dyDescent="0.2">
      <c r="P24" s="752"/>
    </row>
    <row r="25" spans="3:16" x14ac:dyDescent="0.2">
      <c r="C25" s="753" t="s">
        <v>2001</v>
      </c>
    </row>
    <row r="27" spans="3:16" x14ac:dyDescent="0.2">
      <c r="C27" s="753"/>
      <c r="D27" s="600" t="s">
        <v>2002</v>
      </c>
      <c r="K27" s="754" t="s">
        <v>2003</v>
      </c>
    </row>
    <row r="28" spans="3:16" x14ac:dyDescent="0.2">
      <c r="C28" s="753"/>
      <c r="D28" s="600" t="s">
        <v>2004</v>
      </c>
      <c r="K28" s="754" t="s">
        <v>2003</v>
      </c>
    </row>
    <row r="29" spans="3:16" x14ac:dyDescent="0.2">
      <c r="C29" s="753"/>
      <c r="D29" s="600" t="s">
        <v>2005</v>
      </c>
      <c r="K29" s="754" t="s">
        <v>2003</v>
      </c>
    </row>
    <row r="30" spans="3:16" x14ac:dyDescent="0.2">
      <c r="C30" s="753"/>
      <c r="K30" s="766"/>
    </row>
    <row r="31" spans="3:16" ht="13.5" thickBot="1" x14ac:dyDescent="0.25">
      <c r="K31" s="755">
        <f>SUM(K27:K30)</f>
        <v>0</v>
      </c>
    </row>
    <row r="32" spans="3:16" ht="13.5" thickTop="1" x14ac:dyDescent="0.2"/>
    <row r="33" spans="3:15" ht="39" customHeight="1" x14ac:dyDescent="0.2">
      <c r="C33" s="1219" t="s">
        <v>2479</v>
      </c>
      <c r="D33" s="1219"/>
      <c r="E33" s="1219"/>
      <c r="F33" s="1219"/>
      <c r="G33" s="1219"/>
      <c r="H33" s="1219"/>
      <c r="I33" s="1219"/>
      <c r="J33" s="1219"/>
      <c r="K33" s="1219"/>
      <c r="L33" s="1219"/>
      <c r="M33" s="1219"/>
      <c r="N33" s="1219"/>
      <c r="O33" s="1219"/>
    </row>
    <row r="35" spans="3:15" ht="26.25" customHeight="1" x14ac:dyDescent="0.2">
      <c r="C35" s="1219" t="s">
        <v>2480</v>
      </c>
      <c r="D35" s="1219"/>
      <c r="E35" s="1219"/>
      <c r="F35" s="1219"/>
      <c r="G35" s="1219"/>
      <c r="H35" s="1219"/>
      <c r="I35" s="1219"/>
      <c r="J35" s="1219"/>
      <c r="K35" s="1219"/>
      <c r="L35" s="1219"/>
      <c r="M35" s="1219"/>
      <c r="N35" s="1219"/>
      <c r="O35" s="1219"/>
    </row>
    <row r="37" spans="3:15" x14ac:dyDescent="0.2">
      <c r="D37" s="600" t="s">
        <v>2026</v>
      </c>
      <c r="G37" s="758"/>
      <c r="H37" s="765">
        <v>0</v>
      </c>
    </row>
    <row r="38" spans="3:15" x14ac:dyDescent="0.2">
      <c r="D38" s="600" t="s">
        <v>2007</v>
      </c>
      <c r="G38" s="758"/>
      <c r="H38" s="765">
        <v>0</v>
      </c>
    </row>
    <row r="39" spans="3:15" x14ac:dyDescent="0.2">
      <c r="D39" s="600" t="s">
        <v>2027</v>
      </c>
      <c r="G39" s="758"/>
      <c r="H39" s="765">
        <v>0</v>
      </c>
      <c r="I39" s="600" t="s">
        <v>2088</v>
      </c>
    </row>
    <row r="40" spans="3:15" x14ac:dyDescent="0.2">
      <c r="D40" s="600" t="s">
        <v>2016</v>
      </c>
      <c r="G40" s="758"/>
      <c r="H40" s="765">
        <v>0</v>
      </c>
      <c r="I40" s="600" t="s">
        <v>2089</v>
      </c>
    </row>
    <row r="41" spans="3:15" x14ac:dyDescent="0.2">
      <c r="G41" s="758"/>
      <c r="H41" s="759"/>
      <c r="I41" s="600" t="s">
        <v>2028</v>
      </c>
    </row>
    <row r="42" spans="3:15" x14ac:dyDescent="0.2">
      <c r="D42" s="600" t="s">
        <v>2029</v>
      </c>
      <c r="G42" s="758"/>
      <c r="H42" s="765">
        <v>0</v>
      </c>
      <c r="I42" s="600" t="s">
        <v>2093</v>
      </c>
    </row>
    <row r="43" spans="3:15" x14ac:dyDescent="0.2">
      <c r="G43" s="758"/>
      <c r="H43" s="759"/>
      <c r="I43" s="600" t="s">
        <v>2030</v>
      </c>
    </row>
    <row r="44" spans="3:15" x14ac:dyDescent="0.2">
      <c r="G44" s="758"/>
      <c r="H44" s="759"/>
    </row>
    <row r="45" spans="3:15" x14ac:dyDescent="0.2">
      <c r="C45" s="600" t="s">
        <v>2031</v>
      </c>
    </row>
    <row r="46" spans="3:15" x14ac:dyDescent="0.2">
      <c r="C46" s="600" t="s">
        <v>2032</v>
      </c>
    </row>
    <row r="47" spans="3:15" ht="27" customHeight="1" x14ac:dyDescent="0.2">
      <c r="C47" s="1219" t="s">
        <v>2481</v>
      </c>
      <c r="D47" s="1219"/>
      <c r="E47" s="1219"/>
      <c r="F47" s="1219"/>
      <c r="G47" s="1219"/>
      <c r="H47" s="1219"/>
      <c r="I47" s="1219"/>
      <c r="J47" s="1219"/>
      <c r="K47" s="1219"/>
      <c r="L47" s="1219"/>
      <c r="M47" s="1219"/>
      <c r="N47" s="1219"/>
      <c r="O47" s="1219"/>
    </row>
    <row r="49" spans="3:10" x14ac:dyDescent="0.2">
      <c r="C49" s="753" t="s">
        <v>2033</v>
      </c>
    </row>
    <row r="50" spans="3:10" x14ac:dyDescent="0.2">
      <c r="J50" s="766" t="s">
        <v>2034</v>
      </c>
    </row>
    <row r="51" spans="3:10" ht="13.5" thickBot="1" x14ac:dyDescent="0.25">
      <c r="J51" s="756" t="s">
        <v>2035</v>
      </c>
    </row>
    <row r="53" spans="3:10" x14ac:dyDescent="0.2">
      <c r="D53" s="600" t="s">
        <v>2036</v>
      </c>
      <c r="J53" s="760">
        <v>0</v>
      </c>
    </row>
    <row r="54" spans="3:10" x14ac:dyDescent="0.2">
      <c r="D54" s="600" t="s">
        <v>2037</v>
      </c>
    </row>
    <row r="55" spans="3:10" x14ac:dyDescent="0.2">
      <c r="E55" s="600" t="s">
        <v>1903</v>
      </c>
      <c r="J55" s="760">
        <v>0</v>
      </c>
    </row>
    <row r="56" spans="3:10" x14ac:dyDescent="0.2">
      <c r="E56" s="600" t="s">
        <v>379</v>
      </c>
      <c r="J56" s="760">
        <v>0</v>
      </c>
    </row>
    <row r="57" spans="3:10" x14ac:dyDescent="0.2">
      <c r="E57" s="600" t="s">
        <v>2038</v>
      </c>
      <c r="J57" s="760">
        <v>0</v>
      </c>
    </row>
    <row r="58" spans="3:10" x14ac:dyDescent="0.2">
      <c r="E58" s="600" t="s">
        <v>1990</v>
      </c>
      <c r="J58" s="760">
        <v>0</v>
      </c>
    </row>
    <row r="59" spans="3:10" x14ac:dyDescent="0.2">
      <c r="E59" s="600" t="s">
        <v>2039</v>
      </c>
      <c r="J59" s="760">
        <v>0</v>
      </c>
    </row>
    <row r="60" spans="3:10" x14ac:dyDescent="0.2">
      <c r="E60" s="600" t="s">
        <v>833</v>
      </c>
      <c r="J60" s="760">
        <v>0</v>
      </c>
    </row>
    <row r="61" spans="3:10" x14ac:dyDescent="0.2">
      <c r="F61" s="600" t="s">
        <v>2040</v>
      </c>
      <c r="J61" s="761">
        <f>SUM(J55:J60)</f>
        <v>0</v>
      </c>
    </row>
    <row r="62" spans="3:10" x14ac:dyDescent="0.2">
      <c r="D62" s="600" t="s">
        <v>2036</v>
      </c>
      <c r="J62" s="761">
        <f>J53+J61</f>
        <v>0</v>
      </c>
    </row>
    <row r="64" spans="3:10" x14ac:dyDescent="0.2">
      <c r="C64" s="600" t="s">
        <v>2041</v>
      </c>
    </row>
    <row r="65" spans="3:15" ht="14.25" customHeight="1" x14ac:dyDescent="0.2">
      <c r="C65" s="1219" t="s">
        <v>2482</v>
      </c>
      <c r="D65" s="1219"/>
      <c r="E65" s="1219"/>
      <c r="F65" s="1219"/>
      <c r="G65" s="1219"/>
      <c r="H65" s="1219"/>
      <c r="I65" s="1219"/>
      <c r="J65" s="1219"/>
      <c r="K65" s="1219"/>
      <c r="L65" s="1219"/>
      <c r="M65" s="1219"/>
      <c r="N65" s="1219"/>
      <c r="O65" s="1219"/>
    </row>
    <row r="67" spans="3:15" ht="38.25" customHeight="1" x14ac:dyDescent="0.2">
      <c r="C67" s="1524" t="s">
        <v>2473</v>
      </c>
      <c r="D67" s="1524"/>
      <c r="E67" s="1524"/>
      <c r="F67" s="1524"/>
      <c r="G67" s="1524"/>
      <c r="H67" s="1524"/>
      <c r="I67" s="1524"/>
      <c r="J67" s="1524"/>
      <c r="K67" s="1524"/>
      <c r="L67" s="1524"/>
      <c r="M67" s="1524"/>
      <c r="N67" s="1524"/>
      <c r="O67" s="1524"/>
    </row>
    <row r="69" spans="3:15" x14ac:dyDescent="0.2">
      <c r="F69" s="766" t="s">
        <v>1818</v>
      </c>
      <c r="H69" s="766" t="s">
        <v>2021</v>
      </c>
      <c r="J69" s="766" t="s">
        <v>1820</v>
      </c>
    </row>
    <row r="70" spans="3:15" ht="13.5" thickBot="1" x14ac:dyDescent="0.25">
      <c r="F70" s="756" t="s">
        <v>2022</v>
      </c>
      <c r="H70" s="756" t="s">
        <v>2022</v>
      </c>
      <c r="J70" s="756" t="s">
        <v>2022</v>
      </c>
    </row>
    <row r="72" spans="3:15" x14ac:dyDescent="0.2">
      <c r="D72" s="600" t="s">
        <v>1988</v>
      </c>
      <c r="F72" s="760">
        <v>0</v>
      </c>
      <c r="H72" s="760">
        <v>0</v>
      </c>
      <c r="J72" s="760">
        <v>0</v>
      </c>
    </row>
    <row r="74" spans="3:15" ht="39" customHeight="1" x14ac:dyDescent="0.2">
      <c r="C74" s="1524" t="s">
        <v>2474</v>
      </c>
      <c r="D74" s="1524"/>
      <c r="E74" s="1524"/>
      <c r="F74" s="1524"/>
      <c r="G74" s="1524"/>
      <c r="H74" s="1524"/>
      <c r="I74" s="1524"/>
      <c r="J74" s="1524"/>
      <c r="K74" s="1524"/>
      <c r="L74" s="1524"/>
      <c r="M74" s="1524"/>
      <c r="N74" s="1524"/>
      <c r="O74" s="1524"/>
    </row>
    <row r="76" spans="3:15" x14ac:dyDescent="0.2">
      <c r="F76" s="766"/>
      <c r="H76" s="766" t="s">
        <v>2023</v>
      </c>
    </row>
    <row r="77" spans="3:15" x14ac:dyDescent="0.2">
      <c r="F77" s="766" t="s">
        <v>1818</v>
      </c>
      <c r="H77" s="766" t="s">
        <v>2024</v>
      </c>
      <c r="J77" s="766" t="s">
        <v>1820</v>
      </c>
    </row>
    <row r="78" spans="3:15" ht="13.5" thickBot="1" x14ac:dyDescent="0.25">
      <c r="F78" s="756" t="s">
        <v>2022</v>
      </c>
      <c r="H78" s="756" t="s">
        <v>2025</v>
      </c>
      <c r="J78" s="756" t="s">
        <v>2022</v>
      </c>
    </row>
    <row r="80" spans="3:15" x14ac:dyDescent="0.2">
      <c r="D80" s="600" t="s">
        <v>1988</v>
      </c>
      <c r="F80" s="760">
        <v>0</v>
      </c>
      <c r="H80" s="760">
        <v>0</v>
      </c>
      <c r="J80" s="760">
        <v>0</v>
      </c>
    </row>
    <row r="82" spans="3:15" ht="24.75" customHeight="1" x14ac:dyDescent="0.2">
      <c r="C82" s="1391" t="s">
        <v>2050</v>
      </c>
      <c r="D82" s="1391"/>
      <c r="E82" s="1391"/>
      <c r="F82" s="1391"/>
      <c r="G82" s="1391"/>
      <c r="H82" s="1391"/>
      <c r="I82" s="1391"/>
      <c r="J82" s="1391"/>
      <c r="K82" s="1391"/>
      <c r="L82" s="1391"/>
      <c r="M82" s="1391"/>
      <c r="N82" s="1391"/>
      <c r="O82" s="1391"/>
    </row>
    <row r="84" spans="3:15" ht="38.25" customHeight="1" x14ac:dyDescent="0.2">
      <c r="C84" s="1524" t="s">
        <v>2483</v>
      </c>
      <c r="D84" s="1524"/>
      <c r="E84" s="1524"/>
      <c r="F84" s="1524"/>
      <c r="G84" s="1524"/>
      <c r="H84" s="1524"/>
      <c r="I84" s="1524"/>
      <c r="J84" s="1524"/>
      <c r="K84" s="1524"/>
      <c r="L84" s="1524"/>
      <c r="M84" s="1524"/>
      <c r="N84" s="1524"/>
      <c r="O84" s="1524"/>
    </row>
    <row r="86" spans="3:15" x14ac:dyDescent="0.2">
      <c r="H86" s="766" t="s">
        <v>2042</v>
      </c>
      <c r="I86" s="766"/>
      <c r="K86" s="766" t="s">
        <v>2043</v>
      </c>
    </row>
    <row r="87" spans="3:15" x14ac:dyDescent="0.2">
      <c r="H87" s="766" t="s">
        <v>2044</v>
      </c>
      <c r="I87" s="766"/>
      <c r="K87" s="766" t="s">
        <v>2044</v>
      </c>
    </row>
    <row r="88" spans="3:15" x14ac:dyDescent="0.2">
      <c r="H88" s="766"/>
      <c r="J88" s="766"/>
    </row>
    <row r="89" spans="3:15" x14ac:dyDescent="0.2">
      <c r="D89" s="600" t="s">
        <v>2045</v>
      </c>
    </row>
    <row r="90" spans="3:15" x14ac:dyDescent="0.2">
      <c r="E90" s="600" t="s">
        <v>2046</v>
      </c>
      <c r="H90" s="760">
        <v>0</v>
      </c>
      <c r="K90" s="760">
        <v>0</v>
      </c>
    </row>
    <row r="92" spans="3:15" x14ac:dyDescent="0.2">
      <c r="D92" s="600" t="s">
        <v>2047</v>
      </c>
    </row>
    <row r="93" spans="3:15" x14ac:dyDescent="0.2">
      <c r="E93" s="600" t="s">
        <v>2048</v>
      </c>
      <c r="H93" s="760">
        <v>0</v>
      </c>
      <c r="K93" s="760">
        <v>0</v>
      </c>
    </row>
    <row r="95" spans="3:15" ht="13.5" thickBot="1" x14ac:dyDescent="0.25">
      <c r="E95" s="600" t="s">
        <v>878</v>
      </c>
      <c r="H95" s="762">
        <f>H90+H93</f>
        <v>0</v>
      </c>
      <c r="K95" s="762">
        <f>K90+K93</f>
        <v>0</v>
      </c>
    </row>
    <row r="96" spans="3:15" ht="13.5" thickTop="1" x14ac:dyDescent="0.2"/>
    <row r="97" spans="3:15" ht="25.5" customHeight="1" x14ac:dyDescent="0.2">
      <c r="C97" s="1219" t="s">
        <v>2476</v>
      </c>
      <c r="D97" s="1219"/>
      <c r="E97" s="1219"/>
      <c r="F97" s="1219"/>
      <c r="G97" s="1219"/>
      <c r="H97" s="1219"/>
      <c r="I97" s="1219"/>
      <c r="J97" s="1219"/>
      <c r="K97" s="1219"/>
      <c r="L97" s="1219"/>
      <c r="M97" s="1219"/>
      <c r="N97" s="1219"/>
      <c r="O97" s="1219"/>
    </row>
    <row r="99" spans="3:15" x14ac:dyDescent="0.2">
      <c r="D99" s="600" t="s">
        <v>2049</v>
      </c>
    </row>
    <row r="100" spans="3:15" x14ac:dyDescent="0.2">
      <c r="D100" s="633" t="s">
        <v>2009</v>
      </c>
      <c r="G100" s="760">
        <v>0</v>
      </c>
    </row>
    <row r="101" spans="3:15" x14ac:dyDescent="0.2">
      <c r="D101" s="633" t="s">
        <v>2009</v>
      </c>
      <c r="G101" s="760">
        <v>0</v>
      </c>
    </row>
    <row r="102" spans="3:15" x14ac:dyDescent="0.2">
      <c r="D102" s="633" t="s">
        <v>2009</v>
      </c>
      <c r="G102" s="760">
        <v>0</v>
      </c>
    </row>
    <row r="103" spans="3:15" x14ac:dyDescent="0.2">
      <c r="D103" s="633" t="s">
        <v>2009</v>
      </c>
      <c r="G103" s="760">
        <v>0</v>
      </c>
    </row>
    <row r="104" spans="3:15" x14ac:dyDescent="0.2">
      <c r="D104" s="633" t="s">
        <v>2009</v>
      </c>
      <c r="G104" s="760">
        <v>0</v>
      </c>
    </row>
    <row r="105" spans="3:15" x14ac:dyDescent="0.2">
      <c r="D105" s="600" t="s">
        <v>1798</v>
      </c>
      <c r="G105" s="760">
        <v>0</v>
      </c>
    </row>
  </sheetData>
  <mergeCells count="16">
    <mergeCell ref="C74:O74"/>
    <mergeCell ref="C82:O82"/>
    <mergeCell ref="C84:O84"/>
    <mergeCell ref="C97:O97"/>
    <mergeCell ref="C23:O23"/>
    <mergeCell ref="C33:O33"/>
    <mergeCell ref="C35:O35"/>
    <mergeCell ref="C47:O47"/>
    <mergeCell ref="C65:O65"/>
    <mergeCell ref="C67:O67"/>
    <mergeCell ref="C16:O16"/>
    <mergeCell ref="A1:O1"/>
    <mergeCell ref="A2:O2"/>
    <mergeCell ref="A3:O3"/>
    <mergeCell ref="C9:O9"/>
    <mergeCell ref="C11:O11"/>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B11" sqref="B11"/>
    </sheetView>
  </sheetViews>
  <sheetFormatPr defaultRowHeight="12.75" x14ac:dyDescent="0.2"/>
  <sheetData>
    <row r="1" spans="1:11" ht="18" x14ac:dyDescent="0.25">
      <c r="A1" s="1477">
        <f>'COVER PAGE'!A9</f>
        <v>0</v>
      </c>
      <c r="B1" s="1477"/>
      <c r="C1" s="1477"/>
      <c r="D1" s="1477"/>
      <c r="E1" s="1477"/>
      <c r="F1" s="1477"/>
      <c r="G1" s="1477"/>
      <c r="H1" s="1477"/>
      <c r="I1" s="1477"/>
      <c r="J1" s="1477"/>
      <c r="K1" s="1477"/>
    </row>
    <row r="2" spans="1:11" ht="18" x14ac:dyDescent="0.25">
      <c r="A2" s="1477" t="s">
        <v>1056</v>
      </c>
      <c r="B2" s="1477"/>
      <c r="C2" s="1477"/>
      <c r="D2" s="1477"/>
      <c r="E2" s="1477"/>
      <c r="F2" s="1477"/>
      <c r="G2" s="1477"/>
      <c r="H2" s="1477"/>
      <c r="I2" s="1477"/>
      <c r="J2" s="1477"/>
      <c r="K2" s="1477"/>
    </row>
    <row r="3" spans="1:11" ht="18" x14ac:dyDescent="0.25">
      <c r="A3" s="1479" t="str">
        <f>'COVER PAGE'!A30</f>
        <v>FISCAL YEAR ENDING JUNE 30, 2024</v>
      </c>
      <c r="B3" s="1479"/>
      <c r="C3" s="1479"/>
      <c r="D3" s="1479"/>
      <c r="E3" s="1479"/>
      <c r="F3" s="1479"/>
      <c r="G3" s="1479"/>
      <c r="H3" s="1479"/>
      <c r="I3" s="1479"/>
      <c r="J3" s="1479"/>
      <c r="K3" s="1479"/>
    </row>
    <row r="5" spans="1:11" ht="15.75" x14ac:dyDescent="0.25">
      <c r="A5" s="1527" t="s">
        <v>1625</v>
      </c>
      <c r="B5" s="1527"/>
      <c r="C5" s="1527"/>
      <c r="D5" s="1527"/>
      <c r="E5" s="1527"/>
      <c r="F5" s="1527"/>
      <c r="G5" s="1527"/>
      <c r="H5" s="1527"/>
      <c r="I5" s="1527"/>
      <c r="J5" s="1527"/>
      <c r="K5" s="1527"/>
    </row>
    <row r="6" spans="1:11" ht="15.75" x14ac:dyDescent="0.25">
      <c r="A6" s="1527" t="s">
        <v>1628</v>
      </c>
      <c r="B6" s="1527"/>
      <c r="C6" s="1527"/>
      <c r="D6" s="1527"/>
      <c r="E6" s="1527"/>
      <c r="F6" s="1527"/>
      <c r="G6" s="1527"/>
      <c r="H6" s="1527"/>
      <c r="I6" s="1527"/>
      <c r="J6" s="1527"/>
      <c r="K6" s="1527"/>
    </row>
    <row r="7" spans="1:11" x14ac:dyDescent="0.2">
      <c r="A7" s="40"/>
    </row>
    <row r="8" spans="1:11" ht="15" x14ac:dyDescent="0.25">
      <c r="A8" s="559" t="s">
        <v>2171</v>
      </c>
    </row>
    <row r="9" spans="1:11" x14ac:dyDescent="0.2">
      <c r="A9" s="234"/>
      <c r="B9" s="40"/>
    </row>
    <row r="10" spans="1:11" ht="44.25" customHeight="1" x14ac:dyDescent="0.2">
      <c r="A10" s="1377" t="s">
        <v>1897</v>
      </c>
      <c r="B10" s="1377"/>
      <c r="C10" s="1377"/>
      <c r="D10" s="1377"/>
      <c r="E10" s="1377"/>
      <c r="F10" s="1377"/>
      <c r="G10" s="1377"/>
      <c r="H10" s="1377"/>
      <c r="I10" s="1377"/>
      <c r="J10" s="1377"/>
      <c r="K10" s="1377"/>
    </row>
    <row r="11" spans="1:11" x14ac:dyDescent="0.2">
      <c r="B11" s="40"/>
    </row>
    <row r="12" spans="1:11" x14ac:dyDescent="0.2">
      <c r="A12" s="40"/>
      <c r="B12" s="40"/>
    </row>
    <row r="13" spans="1:11" x14ac:dyDescent="0.2">
      <c r="A13" s="40"/>
      <c r="B13" s="40"/>
    </row>
    <row r="14" spans="1:11" x14ac:dyDescent="0.2">
      <c r="A14" s="40"/>
      <c r="B14" s="40"/>
    </row>
    <row r="15" spans="1:11" x14ac:dyDescent="0.2">
      <c r="A15" s="1380"/>
      <c r="B15" s="1380"/>
      <c r="C15" s="1380"/>
      <c r="D15" s="1380"/>
      <c r="E15" s="1380"/>
      <c r="F15" s="1380"/>
      <c r="G15" s="1380"/>
      <c r="H15" s="1380"/>
      <c r="I15" s="1380"/>
      <c r="J15" s="1380"/>
      <c r="K15" s="1380"/>
    </row>
    <row r="16" spans="1:11" x14ac:dyDescent="0.2">
      <c r="A16" s="234"/>
      <c r="B16" s="4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28" t="s">
        <v>1722</v>
      </c>
      <c r="B54" s="1527"/>
      <c r="C54" s="1527"/>
      <c r="D54" s="1527"/>
      <c r="E54" s="1527"/>
      <c r="F54" s="1527"/>
      <c r="G54" s="1527"/>
      <c r="H54" s="1527"/>
      <c r="I54" s="1527"/>
      <c r="J54" s="1527"/>
      <c r="K54" s="1527"/>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Q16" sqref="Q16"/>
    </sheetView>
  </sheetViews>
  <sheetFormatPr defaultRowHeight="12.75" x14ac:dyDescent="0.2"/>
  <sheetData>
    <row r="1" spans="1:11" ht="18" x14ac:dyDescent="0.25">
      <c r="A1" s="1477">
        <f>'NOTES TO FIN ST (36)'!A1:K1</f>
        <v>0</v>
      </c>
      <c r="B1" s="1477"/>
      <c r="C1" s="1477"/>
      <c r="D1" s="1477"/>
      <c r="E1" s="1477"/>
      <c r="F1" s="1477"/>
      <c r="G1" s="1477"/>
      <c r="H1" s="1477"/>
      <c r="I1" s="1477"/>
      <c r="J1" s="1477"/>
      <c r="K1" s="1477"/>
    </row>
    <row r="2" spans="1:11" ht="18" x14ac:dyDescent="0.25">
      <c r="A2" s="1477" t="s">
        <v>1056</v>
      </c>
      <c r="B2" s="1477"/>
      <c r="C2" s="1477"/>
      <c r="D2" s="1477"/>
      <c r="E2" s="1477"/>
      <c r="F2" s="1477"/>
      <c r="G2" s="1477"/>
      <c r="H2" s="1477"/>
      <c r="I2" s="1477"/>
      <c r="J2" s="1477"/>
      <c r="K2" s="1477"/>
    </row>
    <row r="3" spans="1:11" ht="18" x14ac:dyDescent="0.25">
      <c r="A3" s="1479" t="str">
        <f>'NOTES TO FIN ST (36)'!A3:K3</f>
        <v>FISCAL YEAR ENDING JUNE 30, 2024</v>
      </c>
      <c r="B3" s="1479"/>
      <c r="C3" s="1479"/>
      <c r="D3" s="1479"/>
      <c r="E3" s="1479"/>
      <c r="F3" s="1479"/>
      <c r="G3" s="1479"/>
      <c r="H3" s="1479"/>
      <c r="I3" s="1479"/>
      <c r="J3" s="1479"/>
      <c r="K3" s="1479"/>
    </row>
    <row r="5" spans="1:11" ht="15.75" x14ac:dyDescent="0.25">
      <c r="A5" s="1527" t="s">
        <v>1625</v>
      </c>
      <c r="B5" s="1527"/>
      <c r="C5" s="1527"/>
      <c r="D5" s="1527"/>
      <c r="E5" s="1527"/>
      <c r="F5" s="1527"/>
      <c r="G5" s="1527"/>
      <c r="H5" s="1527"/>
      <c r="I5" s="1527"/>
      <c r="J5" s="1527"/>
      <c r="K5" s="1527"/>
    </row>
    <row r="6" spans="1:11" ht="15.75" x14ac:dyDescent="0.25">
      <c r="A6" s="1527" t="s">
        <v>1627</v>
      </c>
      <c r="B6" s="1527"/>
      <c r="C6" s="1527"/>
      <c r="D6" s="1527"/>
      <c r="E6" s="1527"/>
      <c r="F6" s="1527"/>
      <c r="G6" s="1527"/>
      <c r="H6" s="1527"/>
      <c r="I6" s="1527"/>
      <c r="J6" s="1527"/>
      <c r="K6" s="1527"/>
    </row>
    <row r="7" spans="1:11" x14ac:dyDescent="0.2">
      <c r="A7" s="40"/>
    </row>
    <row r="8" spans="1:11" ht="15" x14ac:dyDescent="0.25">
      <c r="A8" s="559"/>
    </row>
    <row r="9" spans="1:11" ht="15" x14ac:dyDescent="0.25">
      <c r="A9" s="818" t="s">
        <v>2171</v>
      </c>
      <c r="B9" s="40"/>
      <c r="C9" s="40"/>
    </row>
    <row r="10" spans="1:11" ht="41.25" customHeight="1" x14ac:dyDescent="0.2">
      <c r="A10" s="1377" t="s">
        <v>1897</v>
      </c>
      <c r="B10" s="1377"/>
      <c r="C10" s="1377"/>
      <c r="D10" s="1377"/>
      <c r="E10" s="1377"/>
      <c r="F10" s="1377"/>
      <c r="G10" s="1377"/>
      <c r="H10" s="1377"/>
      <c r="I10" s="1377"/>
      <c r="J10" s="1377"/>
      <c r="K10" s="1377"/>
    </row>
    <row r="11" spans="1:11" x14ac:dyDescent="0.2">
      <c r="B11" s="40"/>
    </row>
    <row r="12" spans="1:11" x14ac:dyDescent="0.2">
      <c r="B12" s="40"/>
    </row>
    <row r="13" spans="1:11" x14ac:dyDescent="0.2">
      <c r="A13" s="40"/>
      <c r="B13" s="40"/>
    </row>
    <row r="14" spans="1:11" x14ac:dyDescent="0.2">
      <c r="A14" s="40"/>
      <c r="B14" s="40"/>
    </row>
    <row r="15" spans="1:11" x14ac:dyDescent="0.2">
      <c r="A15" s="40"/>
      <c r="B15" s="40"/>
    </row>
    <row r="16" spans="1:11" x14ac:dyDescent="0.2">
      <c r="A16" s="1380"/>
      <c r="B16" s="1380"/>
      <c r="C16" s="1380"/>
      <c r="D16" s="1380"/>
      <c r="E16" s="1380"/>
      <c r="F16" s="1380"/>
      <c r="G16" s="1380"/>
      <c r="H16" s="1380"/>
      <c r="I16" s="1380"/>
      <c r="J16" s="1380"/>
      <c r="K16" s="138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28" t="s">
        <v>1723</v>
      </c>
      <c r="B54" s="1527"/>
      <c r="C54" s="1527"/>
      <c r="D54" s="1527"/>
      <c r="E54" s="1527"/>
      <c r="F54" s="1527"/>
      <c r="G54" s="1527"/>
      <c r="H54" s="1527"/>
      <c r="I54" s="1527"/>
      <c r="J54" s="1527"/>
      <c r="K54" s="1527"/>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O22" sqref="O22"/>
    </sheetView>
  </sheetViews>
  <sheetFormatPr defaultRowHeight="12.75" x14ac:dyDescent="0.2"/>
  <sheetData>
    <row r="1" spans="1:11" ht="18" x14ac:dyDescent="0.25">
      <c r="A1" s="1477">
        <f>'NOTES TO FIN ST (37)'!A1:K1</f>
        <v>0</v>
      </c>
      <c r="B1" s="1477"/>
      <c r="C1" s="1477"/>
      <c r="D1" s="1477"/>
      <c r="E1" s="1477"/>
      <c r="F1" s="1477"/>
      <c r="G1" s="1477"/>
      <c r="H1" s="1477"/>
      <c r="I1" s="1477"/>
      <c r="J1" s="1477"/>
      <c r="K1" s="1477"/>
    </row>
    <row r="2" spans="1:11" ht="18" x14ac:dyDescent="0.25">
      <c r="A2" s="1477" t="s">
        <v>1056</v>
      </c>
      <c r="B2" s="1477"/>
      <c r="C2" s="1477"/>
      <c r="D2" s="1477"/>
      <c r="E2" s="1477"/>
      <c r="F2" s="1477"/>
      <c r="G2" s="1477"/>
      <c r="H2" s="1477"/>
      <c r="I2" s="1477"/>
      <c r="J2" s="1477"/>
      <c r="K2" s="1477"/>
    </row>
    <row r="3" spans="1:11" ht="18" x14ac:dyDescent="0.25">
      <c r="A3" s="1479" t="str">
        <f>'NOTES TO FIN ST (37)'!A3:K3</f>
        <v>FISCAL YEAR ENDING JUNE 30, 2024</v>
      </c>
      <c r="B3" s="1479"/>
      <c r="C3" s="1479"/>
      <c r="D3" s="1479"/>
      <c r="E3" s="1479"/>
      <c r="F3" s="1479"/>
      <c r="G3" s="1479"/>
      <c r="H3" s="1479"/>
      <c r="I3" s="1479"/>
      <c r="J3" s="1479"/>
      <c r="K3" s="1479"/>
    </row>
    <row r="5" spans="1:11" ht="15.75" x14ac:dyDescent="0.25">
      <c r="A5" s="1527" t="s">
        <v>1625</v>
      </c>
      <c r="B5" s="1527"/>
      <c r="C5" s="1527"/>
      <c r="D5" s="1527"/>
      <c r="E5" s="1527"/>
      <c r="F5" s="1527"/>
      <c r="G5" s="1527"/>
      <c r="H5" s="1527"/>
      <c r="I5" s="1527"/>
      <c r="J5" s="1527"/>
      <c r="K5" s="1527"/>
    </row>
    <row r="6" spans="1:11" ht="15.75" x14ac:dyDescent="0.25">
      <c r="A6" s="1527" t="s">
        <v>1626</v>
      </c>
      <c r="B6" s="1527"/>
      <c r="C6" s="1527"/>
      <c r="D6" s="1527"/>
      <c r="E6" s="1527"/>
      <c r="F6" s="1527"/>
      <c r="G6" s="1527"/>
      <c r="H6" s="1527"/>
      <c r="I6" s="1527"/>
      <c r="J6" s="1527"/>
      <c r="K6" s="1527"/>
    </row>
    <row r="7" spans="1:11" x14ac:dyDescent="0.2">
      <c r="A7" s="40"/>
    </row>
    <row r="8" spans="1:11" ht="15" x14ac:dyDescent="0.25">
      <c r="A8" s="559"/>
    </row>
    <row r="9" spans="1:11" ht="15" x14ac:dyDescent="0.25">
      <c r="A9" s="818" t="s">
        <v>2171</v>
      </c>
      <c r="B9" s="40"/>
      <c r="C9" s="40"/>
      <c r="D9" s="40"/>
    </row>
    <row r="10" spans="1:11" ht="40.5" customHeight="1" x14ac:dyDescent="0.2">
      <c r="A10" s="1377" t="s">
        <v>1898</v>
      </c>
      <c r="B10" s="1377"/>
      <c r="C10" s="1377"/>
      <c r="D10" s="1377"/>
      <c r="E10" s="1377"/>
      <c r="F10" s="1377"/>
      <c r="G10" s="1377"/>
      <c r="H10" s="1377"/>
      <c r="I10" s="1377"/>
      <c r="J10" s="1377"/>
      <c r="K10" s="1377"/>
    </row>
    <row r="11" spans="1:11" x14ac:dyDescent="0.2">
      <c r="B11" s="40"/>
    </row>
    <row r="12" spans="1:11" x14ac:dyDescent="0.2">
      <c r="A12" s="40"/>
      <c r="B12" s="40"/>
    </row>
    <row r="13" spans="1:11" x14ac:dyDescent="0.2">
      <c r="A13" s="40"/>
      <c r="B13" s="40"/>
    </row>
    <row r="14" spans="1:11" x14ac:dyDescent="0.2">
      <c r="A14" s="40"/>
      <c r="B14" s="40"/>
    </row>
    <row r="15" spans="1:11" x14ac:dyDescent="0.2">
      <c r="A15" s="1380"/>
      <c r="B15" s="1380"/>
      <c r="C15" s="1380"/>
      <c r="D15" s="1380"/>
      <c r="E15" s="1380"/>
      <c r="F15" s="1380"/>
      <c r="G15" s="1380"/>
      <c r="H15" s="1380"/>
      <c r="I15" s="1380"/>
      <c r="J15" s="1380"/>
      <c r="K15" s="1380"/>
    </row>
    <row r="16" spans="1:11" x14ac:dyDescent="0.2">
      <c r="A16" s="234"/>
      <c r="B16" s="4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28" t="s">
        <v>1724</v>
      </c>
      <c r="B54" s="1527"/>
      <c r="C54" s="1527"/>
      <c r="D54" s="1527"/>
      <c r="E54" s="1527"/>
      <c r="F54" s="1527"/>
      <c r="G54" s="1527"/>
      <c r="H54" s="1527"/>
      <c r="I54" s="1527"/>
      <c r="J54" s="1527"/>
      <c r="K54" s="1527"/>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8" sqref="A8"/>
    </sheetView>
  </sheetViews>
  <sheetFormatPr defaultRowHeight="12.75" x14ac:dyDescent="0.2"/>
  <sheetData>
    <row r="1" spans="1:11" ht="18" x14ac:dyDescent="0.25">
      <c r="A1" s="1477">
        <f>'NOTES TO FIN ST (38)'!A1:K1</f>
        <v>0</v>
      </c>
      <c r="B1" s="1477"/>
      <c r="C1" s="1477"/>
      <c r="D1" s="1477"/>
      <c r="E1" s="1477"/>
      <c r="F1" s="1477"/>
      <c r="G1" s="1477"/>
      <c r="H1" s="1477"/>
      <c r="I1" s="1477"/>
      <c r="J1" s="1477"/>
      <c r="K1" s="1477"/>
    </row>
    <row r="2" spans="1:11" ht="18" x14ac:dyDescent="0.25">
      <c r="A2" s="1477" t="s">
        <v>1056</v>
      </c>
      <c r="B2" s="1477"/>
      <c r="C2" s="1477"/>
      <c r="D2" s="1477"/>
      <c r="E2" s="1477"/>
      <c r="F2" s="1477"/>
      <c r="G2" s="1477"/>
      <c r="H2" s="1477"/>
      <c r="I2" s="1477"/>
      <c r="J2" s="1477"/>
      <c r="K2" s="1477"/>
    </row>
    <row r="3" spans="1:11" ht="18" x14ac:dyDescent="0.25">
      <c r="A3" s="1479" t="str">
        <f>'NOTES TO FIN ST (38)'!A3:K3</f>
        <v>FISCAL YEAR ENDING JUNE 30, 2024</v>
      </c>
      <c r="B3" s="1479"/>
      <c r="C3" s="1479"/>
      <c r="D3" s="1479"/>
      <c r="E3" s="1479"/>
      <c r="F3" s="1479"/>
      <c r="G3" s="1479"/>
      <c r="H3" s="1479"/>
      <c r="I3" s="1479"/>
      <c r="J3" s="1479"/>
      <c r="K3" s="1479"/>
    </row>
    <row r="5" spans="1:11" ht="15.75" x14ac:dyDescent="0.25">
      <c r="A5" s="1527" t="s">
        <v>1625</v>
      </c>
      <c r="B5" s="1527"/>
      <c r="C5" s="1527"/>
      <c r="D5" s="1527"/>
      <c r="E5" s="1527"/>
      <c r="F5" s="1527"/>
      <c r="G5" s="1527"/>
      <c r="H5" s="1527"/>
      <c r="I5" s="1527"/>
      <c r="J5" s="1527"/>
      <c r="K5" s="1527"/>
    </row>
    <row r="6" spans="1:11" ht="15.75" x14ac:dyDescent="0.25">
      <c r="A6" s="1527" t="s">
        <v>1629</v>
      </c>
      <c r="B6" s="1527"/>
      <c r="C6" s="1527"/>
      <c r="D6" s="1527"/>
      <c r="E6" s="1527"/>
      <c r="F6" s="1527"/>
      <c r="G6" s="1527"/>
      <c r="H6" s="1527"/>
      <c r="I6" s="1527"/>
      <c r="J6" s="1527"/>
      <c r="K6" s="1527"/>
    </row>
    <row r="7" spans="1:11" x14ac:dyDescent="0.2">
      <c r="A7" s="40"/>
    </row>
    <row r="8" spans="1:11" ht="15" x14ac:dyDescent="0.25">
      <c r="A8" s="559" t="s">
        <v>2171</v>
      </c>
    </row>
    <row r="9" spans="1:11" x14ac:dyDescent="0.2">
      <c r="A9" s="234"/>
      <c r="B9" s="40"/>
    </row>
    <row r="10" spans="1:11" ht="39.75" customHeight="1" x14ac:dyDescent="0.2">
      <c r="A10" s="1377" t="s">
        <v>1897</v>
      </c>
      <c r="B10" s="1377"/>
      <c r="C10" s="1377"/>
      <c r="D10" s="1377"/>
      <c r="E10" s="1377"/>
      <c r="F10" s="1377"/>
      <c r="G10" s="1377"/>
      <c r="H10" s="1377"/>
      <c r="I10" s="1377"/>
      <c r="J10" s="1377"/>
      <c r="K10" s="1377"/>
    </row>
    <row r="11" spans="1:11" x14ac:dyDescent="0.2">
      <c r="B11" s="40"/>
    </row>
    <row r="12" spans="1:11" x14ac:dyDescent="0.2">
      <c r="B12" s="40"/>
    </row>
    <row r="13" spans="1:11" x14ac:dyDescent="0.2">
      <c r="A13" s="40"/>
      <c r="B13" s="40"/>
    </row>
    <row r="14" spans="1:11" x14ac:dyDescent="0.2">
      <c r="A14" s="40"/>
      <c r="B14" s="40"/>
    </row>
    <row r="15" spans="1:11" x14ac:dyDescent="0.2">
      <c r="A15" s="40"/>
      <c r="B15" s="40"/>
    </row>
    <row r="16" spans="1:11" x14ac:dyDescent="0.2">
      <c r="A16" s="1380"/>
      <c r="B16" s="1380"/>
      <c r="C16" s="1380"/>
      <c r="D16" s="1380"/>
      <c r="E16" s="1380"/>
      <c r="F16" s="1380"/>
      <c r="G16" s="1380"/>
      <c r="H16" s="1380"/>
      <c r="I16" s="1380"/>
      <c r="J16" s="1380"/>
      <c r="K16" s="138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28" t="s">
        <v>1725</v>
      </c>
      <c r="B54" s="1527"/>
      <c r="C54" s="1527"/>
      <c r="D54" s="1527"/>
      <c r="E54" s="1527"/>
      <c r="F54" s="1527"/>
      <c r="G54" s="1527"/>
      <c r="H54" s="1527"/>
      <c r="I54" s="1527"/>
      <c r="J54" s="1527"/>
      <c r="K54" s="1527"/>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8" sqref="A8"/>
    </sheetView>
  </sheetViews>
  <sheetFormatPr defaultRowHeight="12.75" x14ac:dyDescent="0.2"/>
  <cols>
    <col min="1" max="16384" width="9.140625" style="600"/>
  </cols>
  <sheetData>
    <row r="1" spans="1:11" ht="18" x14ac:dyDescent="0.25">
      <c r="A1" s="1452">
        <f>'NOTES TO FIN ST (39)'!A1:K1</f>
        <v>0</v>
      </c>
      <c r="B1" s="1452"/>
      <c r="C1" s="1452"/>
      <c r="D1" s="1452"/>
      <c r="E1" s="1452"/>
      <c r="F1" s="1452"/>
      <c r="G1" s="1452"/>
      <c r="H1" s="1452"/>
      <c r="I1" s="1452"/>
      <c r="J1" s="1452"/>
      <c r="K1" s="1452"/>
    </row>
    <row r="2" spans="1:11" ht="18" x14ac:dyDescent="0.25">
      <c r="A2" s="1452" t="s">
        <v>1056</v>
      </c>
      <c r="B2" s="1452"/>
      <c r="C2" s="1452"/>
      <c r="D2" s="1452"/>
      <c r="E2" s="1452"/>
      <c r="F2" s="1452"/>
      <c r="G2" s="1452"/>
      <c r="H2" s="1452"/>
      <c r="I2" s="1452"/>
      <c r="J2" s="1452"/>
      <c r="K2" s="1452"/>
    </row>
    <row r="3" spans="1:11" ht="18" x14ac:dyDescent="0.25">
      <c r="A3" s="1453" t="str">
        <f>'NOTES TO FIN ST (39)'!A3:K3</f>
        <v>FISCAL YEAR ENDING JUNE 30, 2024</v>
      </c>
      <c r="B3" s="1453"/>
      <c r="C3" s="1453"/>
      <c r="D3" s="1453"/>
      <c r="E3" s="1453"/>
      <c r="F3" s="1453"/>
      <c r="G3" s="1453"/>
      <c r="H3" s="1453"/>
      <c r="I3" s="1453"/>
      <c r="J3" s="1453"/>
      <c r="K3" s="1453"/>
    </row>
    <row r="5" spans="1:11" ht="15.75" x14ac:dyDescent="0.25">
      <c r="A5" s="1526" t="s">
        <v>1625</v>
      </c>
      <c r="B5" s="1526"/>
      <c r="C5" s="1526"/>
      <c r="D5" s="1526"/>
      <c r="E5" s="1526"/>
      <c r="F5" s="1526"/>
      <c r="G5" s="1526"/>
      <c r="H5" s="1526"/>
      <c r="I5" s="1526"/>
      <c r="J5" s="1526"/>
      <c r="K5" s="1526"/>
    </row>
    <row r="6" spans="1:11" ht="15.75" x14ac:dyDescent="0.25">
      <c r="A6" s="1526" t="s">
        <v>1633</v>
      </c>
      <c r="B6" s="1526"/>
      <c r="C6" s="1526"/>
      <c r="D6" s="1526"/>
      <c r="E6" s="1526"/>
      <c r="F6" s="1526"/>
      <c r="G6" s="1526"/>
      <c r="H6" s="1526"/>
      <c r="I6" s="1526"/>
      <c r="J6" s="1526"/>
      <c r="K6" s="1526"/>
    </row>
    <row r="8" spans="1:11" ht="15" x14ac:dyDescent="0.25">
      <c r="A8" s="559" t="s">
        <v>2172</v>
      </c>
      <c r="B8" s="559"/>
      <c r="C8" s="559"/>
      <c r="D8" s="559"/>
      <c r="E8" s="559"/>
      <c r="F8" s="559"/>
      <c r="G8" s="559"/>
      <c r="H8" s="559"/>
      <c r="I8" s="559"/>
      <c r="J8" s="559"/>
      <c r="K8" s="559"/>
    </row>
    <row r="9" spans="1:11" x14ac:dyDescent="0.2">
      <c r="A9" s="616"/>
    </row>
    <row r="10" spans="1:11" ht="20.25" customHeight="1" x14ac:dyDescent="0.2">
      <c r="A10" s="1219" t="s">
        <v>1896</v>
      </c>
      <c r="B10" s="1219"/>
      <c r="C10" s="1219"/>
      <c r="D10" s="1219"/>
      <c r="E10" s="1219"/>
      <c r="F10" s="1219"/>
      <c r="G10" s="1219"/>
      <c r="H10" s="1219"/>
      <c r="I10" s="1219"/>
      <c r="J10" s="1219"/>
      <c r="K10" s="1219"/>
    </row>
    <row r="15" spans="1:11" x14ac:dyDescent="0.2">
      <c r="A15" s="616"/>
    </row>
    <row r="16" spans="1:11" x14ac:dyDescent="0.2">
      <c r="A16" s="616"/>
    </row>
    <row r="27" spans="1:1" x14ac:dyDescent="0.2">
      <c r="A27" s="617"/>
    </row>
    <row r="28" spans="1:1" x14ac:dyDescent="0.2">
      <c r="A28" s="617"/>
    </row>
    <row r="54" spans="1:11" ht="15.75" x14ac:dyDescent="0.25">
      <c r="A54" s="1369" t="s">
        <v>1726</v>
      </c>
      <c r="B54" s="1526"/>
      <c r="C54" s="1526"/>
      <c r="D54" s="1526"/>
      <c r="E54" s="1526"/>
      <c r="F54" s="1526"/>
      <c r="G54" s="1526"/>
      <c r="H54" s="1526"/>
      <c r="I54" s="1526"/>
      <c r="J54" s="1526"/>
      <c r="K54" s="1526"/>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B6" sqref="B6"/>
    </sheetView>
  </sheetViews>
  <sheetFormatPr defaultRowHeight="12.75" x14ac:dyDescent="0.2"/>
  <cols>
    <col min="1" max="2" width="3.7109375" style="600" customWidth="1"/>
    <col min="3" max="4" width="9.140625" style="600" customWidth="1"/>
    <col min="5" max="9" width="9.140625" style="600"/>
    <col min="10" max="11" width="9.140625" style="600" customWidth="1"/>
    <col min="12"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tr">
        <f>'[6]NOTE TO FIN ST (23)'!A2</f>
        <v>NOTES TO THE BASIC FINANCIAL STATEMENTS</v>
      </c>
      <c r="B2" s="1370"/>
      <c r="C2" s="1370"/>
      <c r="D2" s="1370"/>
      <c r="E2" s="1370"/>
      <c r="F2" s="1370"/>
      <c r="G2" s="1370"/>
      <c r="H2" s="1370"/>
      <c r="I2" s="1370"/>
      <c r="J2" s="1370"/>
      <c r="K2" s="1370"/>
      <c r="L2" s="1370"/>
      <c r="M2" s="1370"/>
      <c r="N2" s="1370"/>
      <c r="O2" s="1370"/>
    </row>
    <row r="3" spans="1:15" ht="18" x14ac:dyDescent="0.25">
      <c r="A3" s="1370" t="str">
        <f>'TABLE OF CONTENTS'!A4</f>
        <v>FISCAL YEAR ENDING JUNE 30, 2024</v>
      </c>
      <c r="B3" s="1370"/>
      <c r="C3" s="1370"/>
      <c r="D3" s="1370"/>
      <c r="E3" s="1370"/>
      <c r="F3" s="1370"/>
      <c r="G3" s="1370"/>
      <c r="H3" s="1370"/>
      <c r="I3" s="1370"/>
      <c r="J3" s="1370"/>
      <c r="K3" s="1370"/>
      <c r="L3" s="1370"/>
      <c r="M3" s="1370"/>
      <c r="N3" s="1370"/>
      <c r="O3" s="1370"/>
    </row>
    <row r="4" spans="1:15" ht="12" customHeight="1" x14ac:dyDescent="0.25">
      <c r="A4" s="881"/>
      <c r="B4" s="881"/>
      <c r="C4" s="881"/>
      <c r="D4" s="881"/>
      <c r="E4" s="881"/>
      <c r="F4" s="881"/>
      <c r="G4" s="881"/>
      <c r="H4" s="881"/>
      <c r="I4" s="881"/>
      <c r="J4" s="881"/>
      <c r="K4" s="881"/>
      <c r="L4" s="881"/>
      <c r="M4" s="881"/>
      <c r="N4" s="881"/>
      <c r="O4" s="881"/>
    </row>
    <row r="5" spans="1:15" ht="12" customHeight="1" x14ac:dyDescent="0.25">
      <c r="A5" s="995" t="s">
        <v>72</v>
      </c>
      <c r="B5" s="724"/>
      <c r="C5" s="988" t="s">
        <v>631</v>
      </c>
      <c r="D5" s="881"/>
      <c r="E5" s="881"/>
      <c r="F5" s="881"/>
      <c r="G5" s="881"/>
      <c r="H5" s="881"/>
      <c r="I5" s="881"/>
      <c r="J5" s="881"/>
      <c r="K5" s="881"/>
      <c r="L5" s="881"/>
      <c r="M5" s="881"/>
      <c r="N5" s="881"/>
      <c r="O5" s="881"/>
    </row>
    <row r="7" spans="1:15" ht="26.25" customHeight="1" x14ac:dyDescent="0.2">
      <c r="C7" s="1226" t="s">
        <v>1821</v>
      </c>
      <c r="D7" s="1226"/>
      <c r="E7" s="1226"/>
      <c r="F7" s="1226"/>
      <c r="G7" s="1226"/>
      <c r="H7" s="1226"/>
      <c r="I7" s="1226"/>
      <c r="J7" s="1226"/>
      <c r="K7" s="1226"/>
      <c r="L7" s="1226"/>
      <c r="M7" s="1226"/>
      <c r="N7" s="1226"/>
      <c r="O7" s="1226"/>
    </row>
    <row r="9" spans="1:15" ht="53.25" customHeight="1" x14ac:dyDescent="0.2">
      <c r="C9" s="1219" t="s">
        <v>2484</v>
      </c>
      <c r="D9" s="1219"/>
      <c r="E9" s="1219"/>
      <c r="F9" s="1219"/>
      <c r="G9" s="1219"/>
      <c r="H9" s="1219"/>
      <c r="I9" s="1219"/>
      <c r="J9" s="1219"/>
      <c r="K9" s="1219"/>
      <c r="L9" s="1219"/>
      <c r="M9" s="1219"/>
      <c r="N9" s="1219"/>
      <c r="O9" s="1219"/>
    </row>
    <row r="11" spans="1:15" x14ac:dyDescent="0.2">
      <c r="C11" s="601" t="s">
        <v>1786</v>
      </c>
    </row>
    <row r="12" spans="1:15" ht="26.25" customHeight="1" x14ac:dyDescent="0.2">
      <c r="C12" s="1219" t="s">
        <v>2485</v>
      </c>
      <c r="D12" s="1219"/>
      <c r="E12" s="1219"/>
      <c r="F12" s="1219"/>
      <c r="G12" s="1219"/>
      <c r="H12" s="1219"/>
      <c r="I12" s="1219"/>
      <c r="J12" s="1219"/>
      <c r="K12" s="1219"/>
      <c r="L12" s="1219"/>
      <c r="M12" s="1219"/>
      <c r="N12" s="1219"/>
      <c r="O12" s="1219"/>
    </row>
    <row r="13" spans="1:15" x14ac:dyDescent="0.2">
      <c r="C13" s="601"/>
    </row>
    <row r="14" spans="1:15" x14ac:dyDescent="0.2">
      <c r="F14" s="663" t="s">
        <v>1787</v>
      </c>
      <c r="G14" s="647"/>
      <c r="H14" s="647"/>
      <c r="I14" s="647"/>
      <c r="J14" s="647"/>
    </row>
    <row r="15" spans="1:15" x14ac:dyDescent="0.2">
      <c r="F15" s="664" t="s">
        <v>1788</v>
      </c>
      <c r="G15" s="665"/>
      <c r="H15" s="664"/>
      <c r="I15" s="665"/>
      <c r="J15" s="966"/>
    </row>
    <row r="16" spans="1:15" x14ac:dyDescent="0.2">
      <c r="F16" s="664" t="s">
        <v>1789</v>
      </c>
      <c r="G16" s="665"/>
      <c r="H16" s="664"/>
      <c r="I16" s="665"/>
      <c r="J16" s="966"/>
    </row>
    <row r="18" spans="3:15" x14ac:dyDescent="0.2">
      <c r="C18" s="601" t="s">
        <v>1790</v>
      </c>
    </row>
    <row r="19" spans="3:15" ht="25.5" customHeight="1" x14ac:dyDescent="0.2">
      <c r="C19" s="1219" t="s">
        <v>2486</v>
      </c>
      <c r="D19" s="1219"/>
      <c r="E19" s="1219"/>
      <c r="F19" s="1219"/>
      <c r="G19" s="1219"/>
      <c r="H19" s="1219"/>
      <c r="I19" s="1219"/>
      <c r="J19" s="1219"/>
      <c r="K19" s="1219"/>
      <c r="L19" s="1219"/>
      <c r="M19" s="1219"/>
      <c r="N19" s="1219"/>
      <c r="O19" s="1219"/>
    </row>
    <row r="20" spans="3:15" x14ac:dyDescent="0.2">
      <c r="C20" s="601"/>
    </row>
    <row r="21" spans="3:15" ht="27" customHeight="1" x14ac:dyDescent="0.2">
      <c r="F21" s="1422"/>
      <c r="G21" s="1423"/>
      <c r="H21" s="1529" t="s">
        <v>1477</v>
      </c>
      <c r="I21" s="1530"/>
      <c r="J21" s="1529" t="s">
        <v>1472</v>
      </c>
      <c r="K21" s="1530"/>
    </row>
    <row r="22" spans="3:15" ht="25.5" customHeight="1" x14ac:dyDescent="0.2">
      <c r="F22" s="1531" t="s">
        <v>1791</v>
      </c>
      <c r="G22" s="1532"/>
      <c r="H22" s="1422"/>
      <c r="I22" s="1423"/>
      <c r="J22" s="1422"/>
      <c r="K22" s="1423"/>
    </row>
    <row r="23" spans="3:15" ht="27.75" customHeight="1" x14ac:dyDescent="0.2">
      <c r="F23" s="1531" t="s">
        <v>1792</v>
      </c>
      <c r="G23" s="1532"/>
      <c r="H23" s="1422"/>
      <c r="I23" s="1423"/>
      <c r="J23" s="1422"/>
      <c r="K23" s="1423"/>
    </row>
    <row r="24" spans="3:15" ht="27" customHeight="1" x14ac:dyDescent="0.2">
      <c r="F24" s="1531" t="s">
        <v>1793</v>
      </c>
      <c r="G24" s="1532"/>
      <c r="H24" s="1422"/>
      <c r="I24" s="1423"/>
      <c r="J24" s="1422"/>
      <c r="K24" s="1423"/>
    </row>
    <row r="25" spans="3:15" ht="25.5" customHeight="1" x14ac:dyDescent="0.2">
      <c r="F25" s="1531" t="s">
        <v>1794</v>
      </c>
      <c r="G25" s="1532"/>
      <c r="H25" s="1422"/>
      <c r="I25" s="1423"/>
      <c r="J25" s="1422"/>
      <c r="K25" s="1423"/>
    </row>
    <row r="27" spans="3:15" ht="24.75" customHeight="1" x14ac:dyDescent="0.2">
      <c r="C27" s="1219" t="s">
        <v>2886</v>
      </c>
      <c r="D27" s="1219"/>
      <c r="E27" s="1219"/>
      <c r="F27" s="1219"/>
      <c r="G27" s="1219"/>
      <c r="H27" s="1219"/>
      <c r="I27" s="1219"/>
      <c r="J27" s="1219"/>
      <c r="K27" s="1219"/>
      <c r="L27" s="1219"/>
      <c r="M27" s="1219"/>
      <c r="N27" s="1219"/>
      <c r="O27" s="1219"/>
    </row>
    <row r="29" spans="3:15" x14ac:dyDescent="0.2">
      <c r="C29" s="1219" t="s">
        <v>1795</v>
      </c>
      <c r="D29" s="1219"/>
      <c r="E29" s="1219"/>
      <c r="F29" s="1219"/>
      <c r="G29" s="1219"/>
      <c r="H29" s="1219"/>
      <c r="I29" s="1219"/>
      <c r="J29" s="1219"/>
      <c r="K29" s="1219"/>
      <c r="L29" s="1219"/>
      <c r="M29" s="1219"/>
      <c r="N29" s="1219"/>
      <c r="O29" s="1219"/>
    </row>
    <row r="31" spans="3:15" ht="50.25" customHeight="1" x14ac:dyDescent="0.2">
      <c r="F31" s="1529" t="s">
        <v>1796</v>
      </c>
      <c r="G31" s="1530"/>
      <c r="H31" s="1529" t="s">
        <v>1797</v>
      </c>
      <c r="I31" s="1533"/>
      <c r="J31" s="1533"/>
      <c r="K31" s="1530"/>
    </row>
    <row r="32" spans="3:15" x14ac:dyDescent="0.2">
      <c r="F32" s="1422">
        <v>2020</v>
      </c>
      <c r="G32" s="1423"/>
      <c r="H32" s="1422"/>
      <c r="I32" s="1384"/>
      <c r="J32" s="1384"/>
      <c r="K32" s="1423"/>
    </row>
    <row r="33" spans="3:15" x14ac:dyDescent="0.2">
      <c r="F33" s="1422">
        <v>2021</v>
      </c>
      <c r="G33" s="1423"/>
      <c r="H33" s="1422"/>
      <c r="I33" s="1384"/>
      <c r="J33" s="1384"/>
      <c r="K33" s="1423"/>
    </row>
    <row r="34" spans="3:15" x14ac:dyDescent="0.2">
      <c r="F34" s="1422">
        <v>2022</v>
      </c>
      <c r="G34" s="1423"/>
      <c r="H34" s="1422"/>
      <c r="I34" s="1384"/>
      <c r="J34" s="1384"/>
      <c r="K34" s="1423"/>
    </row>
    <row r="35" spans="3:15" x14ac:dyDescent="0.2">
      <c r="F35" s="1422">
        <v>2023</v>
      </c>
      <c r="G35" s="1423"/>
      <c r="H35" s="1422"/>
      <c r="I35" s="1384"/>
      <c r="J35" s="1384"/>
      <c r="K35" s="1423"/>
    </row>
    <row r="36" spans="3:15" x14ac:dyDescent="0.2">
      <c r="F36" s="1422">
        <f>F35+1</f>
        <v>2024</v>
      </c>
      <c r="G36" s="1423"/>
      <c r="H36" s="1422"/>
      <c r="I36" s="1384"/>
      <c r="J36" s="1384"/>
      <c r="K36" s="1423"/>
    </row>
    <row r="37" spans="3:15" x14ac:dyDescent="0.2">
      <c r="F37" s="1422" t="s">
        <v>1798</v>
      </c>
      <c r="G37" s="1423"/>
      <c r="H37" s="1422"/>
      <c r="I37" s="1384"/>
      <c r="J37" s="1384"/>
      <c r="K37" s="1423"/>
    </row>
    <row r="39" spans="3:15" x14ac:dyDescent="0.2">
      <c r="C39" s="601" t="s">
        <v>1799</v>
      </c>
    </row>
    <row r="40" spans="3:15" x14ac:dyDescent="0.2">
      <c r="C40" s="1219" t="s">
        <v>2487</v>
      </c>
      <c r="D40" s="1219"/>
      <c r="E40" s="1219"/>
      <c r="F40" s="1219"/>
      <c r="G40" s="1219"/>
      <c r="H40" s="1219"/>
      <c r="I40" s="1219"/>
      <c r="J40" s="1219"/>
      <c r="K40" s="1219"/>
      <c r="L40" s="1219"/>
      <c r="M40" s="1219"/>
      <c r="N40" s="1219"/>
      <c r="O40" s="1219"/>
    </row>
    <row r="41" spans="3:15" x14ac:dyDescent="0.2">
      <c r="C41" s="600" t="s">
        <v>1900</v>
      </c>
    </row>
    <row r="42" spans="3:15" x14ac:dyDescent="0.2">
      <c r="C42" s="600" t="s">
        <v>1800</v>
      </c>
    </row>
    <row r="43" spans="3:15" x14ac:dyDescent="0.2">
      <c r="C43" s="600" t="s">
        <v>1801</v>
      </c>
    </row>
    <row r="44" spans="3:15" x14ac:dyDescent="0.2">
      <c r="C44" s="600" t="s">
        <v>1802</v>
      </c>
    </row>
    <row r="45" spans="3:15" x14ac:dyDescent="0.2">
      <c r="C45" s="600" t="s">
        <v>1803</v>
      </c>
    </row>
    <row r="46" spans="3:15" x14ac:dyDescent="0.2">
      <c r="C46" s="600" t="s">
        <v>1804</v>
      </c>
    </row>
    <row r="47" spans="3:15" ht="26.25" customHeight="1" x14ac:dyDescent="0.2">
      <c r="C47" s="1219" t="s">
        <v>2488</v>
      </c>
      <c r="D47" s="1219"/>
      <c r="E47" s="1219"/>
      <c r="F47" s="1219"/>
      <c r="G47" s="1219"/>
      <c r="H47" s="1219"/>
      <c r="I47" s="1219"/>
      <c r="J47" s="1219"/>
      <c r="K47" s="1219"/>
      <c r="L47" s="1219"/>
      <c r="M47" s="1219"/>
      <c r="N47" s="1219"/>
      <c r="O47" s="1219"/>
    </row>
    <row r="48" spans="3:15" x14ac:dyDescent="0.2">
      <c r="C48" s="600" t="s">
        <v>2489</v>
      </c>
    </row>
    <row r="50" spans="1:15" ht="15.75" x14ac:dyDescent="0.25">
      <c r="A50" s="1369" t="s">
        <v>1727</v>
      </c>
      <c r="B50" s="1369"/>
      <c r="C50" s="1369"/>
      <c r="D50" s="1369"/>
      <c r="E50" s="1369"/>
      <c r="F50" s="1369"/>
      <c r="G50" s="1369"/>
      <c r="H50" s="1369"/>
      <c r="I50" s="1369"/>
      <c r="J50" s="1369"/>
      <c r="K50" s="1369"/>
      <c r="L50" s="1369"/>
      <c r="M50" s="1369"/>
      <c r="N50" s="1369"/>
      <c r="O50" s="1369"/>
    </row>
    <row r="52" spans="1:15" x14ac:dyDescent="0.2">
      <c r="C52" s="600" t="s">
        <v>1805</v>
      </c>
    </row>
    <row r="53" spans="1:15" ht="26.25" customHeight="1" x14ac:dyDescent="0.2">
      <c r="C53" s="1219" t="s">
        <v>2490</v>
      </c>
      <c r="D53" s="1219"/>
      <c r="E53" s="1219"/>
      <c r="F53" s="1219"/>
      <c r="G53" s="1219"/>
      <c r="H53" s="1219"/>
      <c r="I53" s="1219"/>
      <c r="J53" s="1219"/>
      <c r="K53" s="1219"/>
      <c r="L53" s="1219"/>
      <c r="M53" s="1219"/>
      <c r="N53" s="1219"/>
      <c r="O53" s="1219"/>
    </row>
    <row r="54" spans="1:15" ht="25.5" customHeight="1" x14ac:dyDescent="0.2">
      <c r="C54" s="1219" t="s">
        <v>2491</v>
      </c>
      <c r="D54" s="1219"/>
      <c r="E54" s="1219"/>
      <c r="F54" s="1219"/>
      <c r="G54" s="1219"/>
      <c r="H54" s="1219"/>
      <c r="I54" s="1219"/>
      <c r="J54" s="1219"/>
      <c r="K54" s="1219"/>
      <c r="L54" s="1219"/>
      <c r="M54" s="1219"/>
      <c r="N54" s="1219"/>
      <c r="O54" s="1219"/>
    </row>
    <row r="55" spans="1:15" x14ac:dyDescent="0.2">
      <c r="C55" s="600" t="s">
        <v>1806</v>
      </c>
    </row>
    <row r="56" spans="1:15" x14ac:dyDescent="0.2">
      <c r="C56" s="600" t="s">
        <v>1807</v>
      </c>
    </row>
    <row r="57" spans="1:15" x14ac:dyDescent="0.2">
      <c r="C57" s="600" t="s">
        <v>1808</v>
      </c>
    </row>
    <row r="59" spans="1:15" ht="39.75" customHeight="1" x14ac:dyDescent="0.2">
      <c r="C59" s="1219" t="s">
        <v>2492</v>
      </c>
      <c r="D59" s="1219"/>
      <c r="E59" s="1219"/>
      <c r="F59" s="1219"/>
      <c r="G59" s="1219"/>
      <c r="H59" s="1219"/>
      <c r="I59" s="1219"/>
      <c r="J59" s="1219"/>
      <c r="K59" s="1219"/>
      <c r="L59" s="1219"/>
      <c r="M59" s="1219"/>
      <c r="N59" s="1219"/>
      <c r="O59" s="1219"/>
    </row>
    <row r="61" spans="1:15" ht="25.5" customHeight="1" x14ac:dyDescent="0.2">
      <c r="C61" s="1219" t="s">
        <v>2493</v>
      </c>
      <c r="D61" s="1219"/>
      <c r="E61" s="1219"/>
      <c r="F61" s="1219"/>
      <c r="G61" s="1219"/>
      <c r="H61" s="1219"/>
      <c r="I61" s="1219"/>
      <c r="J61" s="1219"/>
      <c r="K61" s="1219"/>
      <c r="L61" s="1219"/>
      <c r="M61" s="1219"/>
      <c r="N61" s="1219"/>
      <c r="O61" s="1219"/>
    </row>
    <row r="63" spans="1:15" ht="24.75" customHeight="1" x14ac:dyDescent="0.2">
      <c r="C63" s="1219" t="s">
        <v>2494</v>
      </c>
      <c r="D63" s="1219"/>
      <c r="E63" s="1219"/>
      <c r="F63" s="1219"/>
      <c r="G63" s="1219"/>
      <c r="H63" s="1219"/>
      <c r="I63" s="1219"/>
      <c r="J63" s="1219"/>
      <c r="K63" s="1219"/>
      <c r="L63" s="1219"/>
      <c r="M63" s="1219"/>
      <c r="N63" s="1219"/>
      <c r="O63" s="1219"/>
    </row>
    <row r="65" spans="3:15" ht="51.75" customHeight="1" x14ac:dyDescent="0.2">
      <c r="C65" s="1219" t="s">
        <v>2495</v>
      </c>
      <c r="D65" s="1219"/>
      <c r="E65" s="1219"/>
      <c r="F65" s="1219"/>
      <c r="G65" s="1219"/>
      <c r="H65" s="1219"/>
      <c r="I65" s="1219"/>
      <c r="J65" s="1219"/>
      <c r="K65" s="1219"/>
      <c r="L65" s="1219"/>
      <c r="M65" s="1219"/>
      <c r="N65" s="1219"/>
      <c r="O65" s="1219"/>
    </row>
    <row r="67" spans="3:15" x14ac:dyDescent="0.2">
      <c r="C67" s="602" t="s">
        <v>1809</v>
      </c>
    </row>
    <row r="68" spans="3:15" x14ac:dyDescent="0.2">
      <c r="D68" s="1535" t="s">
        <v>1810</v>
      </c>
      <c r="E68" s="1535"/>
      <c r="F68" s="1535"/>
      <c r="G68" s="1535"/>
      <c r="H68" s="1535"/>
      <c r="J68" s="647"/>
    </row>
    <row r="69" spans="3:15" x14ac:dyDescent="0.2">
      <c r="C69" s="1535" t="s">
        <v>1811</v>
      </c>
      <c r="D69" s="1535"/>
      <c r="E69" s="1535"/>
      <c r="F69" s="1535"/>
      <c r="G69" s="1535"/>
      <c r="H69" s="1535"/>
      <c r="J69" s="665"/>
    </row>
    <row r="70" spans="3:15" x14ac:dyDescent="0.2">
      <c r="C70" s="1535" t="s">
        <v>1812</v>
      </c>
      <c r="D70" s="1535"/>
      <c r="E70" s="1535"/>
      <c r="F70" s="1535"/>
      <c r="G70" s="1535"/>
      <c r="H70" s="1535"/>
      <c r="J70" s="665"/>
    </row>
    <row r="71" spans="3:15" x14ac:dyDescent="0.2">
      <c r="C71" s="616"/>
      <c r="D71" s="616"/>
      <c r="E71" s="616"/>
      <c r="F71" s="616"/>
      <c r="G71" s="616"/>
    </row>
    <row r="72" spans="3:15" ht="26.25" customHeight="1" x14ac:dyDescent="0.2">
      <c r="C72" s="1373" t="s">
        <v>2496</v>
      </c>
      <c r="D72" s="1373"/>
      <c r="E72" s="1373"/>
      <c r="F72" s="1373"/>
      <c r="G72" s="1373"/>
      <c r="H72" s="1373"/>
      <c r="I72" s="1373"/>
      <c r="J72" s="1373"/>
      <c r="K72" s="1373"/>
      <c r="L72" s="1373"/>
      <c r="M72" s="1373"/>
      <c r="N72" s="1373"/>
      <c r="O72" s="1373"/>
    </row>
    <row r="73" spans="3:15" x14ac:dyDescent="0.2">
      <c r="C73" s="1416"/>
      <c r="D73" s="1416"/>
      <c r="E73" s="1416"/>
      <c r="F73" s="1416"/>
      <c r="G73" s="1416"/>
      <c r="H73" s="1416"/>
      <c r="I73" s="1416"/>
      <c r="J73" s="1416"/>
      <c r="K73" s="1416"/>
      <c r="L73" s="1416"/>
      <c r="M73" s="1416"/>
      <c r="N73" s="1416"/>
      <c r="O73" s="1416"/>
    </row>
    <row r="74" spans="3:15" x14ac:dyDescent="0.2">
      <c r="C74" s="1536"/>
      <c r="D74" s="1536"/>
      <c r="E74" s="1536"/>
      <c r="F74" s="1536"/>
      <c r="G74" s="1536"/>
      <c r="H74" s="1536"/>
      <c r="I74" s="1536"/>
      <c r="J74" s="1536"/>
      <c r="K74" s="1536"/>
      <c r="L74" s="1536"/>
      <c r="M74" s="1536"/>
      <c r="N74" s="1536"/>
      <c r="O74" s="1536"/>
    </row>
    <row r="75" spans="3:15" x14ac:dyDescent="0.2">
      <c r="C75" s="880"/>
      <c r="D75" s="616"/>
      <c r="E75" s="616"/>
      <c r="F75" s="616"/>
      <c r="G75" s="616"/>
    </row>
    <row r="76" spans="3:15" x14ac:dyDescent="0.2">
      <c r="C76" s="602" t="s">
        <v>1813</v>
      </c>
    </row>
    <row r="77" spans="3:15" ht="26.25" customHeight="1" x14ac:dyDescent="0.2">
      <c r="C77" s="1219" t="s">
        <v>2497</v>
      </c>
      <c r="D77" s="1219"/>
      <c r="E77" s="1219"/>
      <c r="F77" s="1219"/>
      <c r="G77" s="1219"/>
      <c r="H77" s="1219"/>
      <c r="I77" s="1219"/>
      <c r="J77" s="1219"/>
      <c r="K77" s="1219"/>
      <c r="L77" s="1219"/>
      <c r="M77" s="1219"/>
      <c r="N77" s="1219"/>
      <c r="O77" s="1219"/>
    </row>
    <row r="78" spans="3:15" x14ac:dyDescent="0.2">
      <c r="C78" s="1537"/>
      <c r="D78" s="1537"/>
      <c r="E78" s="1537"/>
      <c r="F78" s="1537"/>
      <c r="G78" s="1537"/>
      <c r="H78" s="1537"/>
      <c r="I78" s="1537"/>
      <c r="J78" s="1537"/>
      <c r="K78" s="1537"/>
      <c r="L78" s="1537"/>
      <c r="M78" s="1537"/>
      <c r="N78" s="1537"/>
      <c r="O78" s="1537"/>
    </row>
    <row r="79" spans="3:15" x14ac:dyDescent="0.2">
      <c r="C79" s="1534"/>
      <c r="D79" s="1534"/>
      <c r="E79" s="1534"/>
      <c r="F79" s="1534"/>
      <c r="G79" s="1534"/>
      <c r="H79" s="1534"/>
      <c r="I79" s="1534"/>
      <c r="J79" s="1534"/>
      <c r="K79" s="1534"/>
      <c r="L79" s="1534"/>
      <c r="M79" s="1534"/>
      <c r="N79" s="1534"/>
      <c r="O79" s="1534"/>
    </row>
    <row r="80" spans="3:15" x14ac:dyDescent="0.2">
      <c r="C80" s="602"/>
    </row>
    <row r="81" spans="1:15" x14ac:dyDescent="0.2">
      <c r="C81" s="602" t="s">
        <v>1814</v>
      </c>
    </row>
    <row r="82" spans="1:15" x14ac:dyDescent="0.2">
      <c r="C82" s="600" t="s">
        <v>1815</v>
      </c>
      <c r="G82" s="600" t="s">
        <v>1816</v>
      </c>
    </row>
    <row r="83" spans="1:15" x14ac:dyDescent="0.2">
      <c r="C83" s="647"/>
      <c r="D83" s="647"/>
      <c r="E83" s="647"/>
      <c r="F83" s="647"/>
      <c r="G83" s="647"/>
      <c r="H83" s="647"/>
      <c r="I83" s="647"/>
      <c r="J83" s="647"/>
    </row>
    <row r="84" spans="1:15" x14ac:dyDescent="0.2">
      <c r="C84" s="665"/>
      <c r="D84" s="665"/>
      <c r="E84" s="665"/>
      <c r="F84" s="665"/>
      <c r="G84" s="665"/>
      <c r="H84" s="665"/>
      <c r="I84" s="665"/>
      <c r="J84" s="665"/>
    </row>
    <row r="86" spans="1:15" x14ac:dyDescent="0.2">
      <c r="C86" s="602" t="s">
        <v>1817</v>
      </c>
    </row>
    <row r="87" spans="1:15" x14ac:dyDescent="0.2">
      <c r="G87" s="1489" t="s">
        <v>1818</v>
      </c>
      <c r="H87" s="1489"/>
      <c r="I87" s="1489" t="s">
        <v>1819</v>
      </c>
      <c r="J87" s="1489"/>
      <c r="K87" s="1489" t="s">
        <v>1820</v>
      </c>
      <c r="L87" s="1489"/>
    </row>
    <row r="88" spans="1:15" ht="28.5" customHeight="1" x14ac:dyDescent="0.2">
      <c r="E88" s="1529" t="s">
        <v>1786</v>
      </c>
      <c r="F88" s="1530"/>
      <c r="G88" s="1422"/>
      <c r="H88" s="1423"/>
      <c r="I88" s="1422"/>
      <c r="J88" s="1423"/>
      <c r="K88" s="1538"/>
      <c r="L88" s="1539"/>
    </row>
    <row r="89" spans="1:15" x14ac:dyDescent="0.2">
      <c r="C89" s="1535"/>
      <c r="D89" s="1535"/>
      <c r="E89" s="1535"/>
      <c r="F89" s="1535"/>
      <c r="G89" s="1535"/>
    </row>
    <row r="90" spans="1:15" ht="27" customHeight="1" x14ac:dyDescent="0.2">
      <c r="C90" s="1219" t="s">
        <v>2498</v>
      </c>
      <c r="D90" s="1219"/>
      <c r="E90" s="1219"/>
      <c r="F90" s="1219"/>
      <c r="G90" s="1219"/>
      <c r="H90" s="1219"/>
      <c r="I90" s="1219"/>
      <c r="J90" s="1219"/>
      <c r="K90" s="1219"/>
      <c r="L90" s="1219"/>
      <c r="M90" s="1219"/>
      <c r="N90" s="1219"/>
      <c r="O90" s="1219"/>
    </row>
    <row r="91" spans="1:15" x14ac:dyDescent="0.2">
      <c r="C91" s="616"/>
      <c r="D91" s="616"/>
      <c r="E91" s="616"/>
      <c r="F91" s="616"/>
      <c r="G91" s="616"/>
    </row>
    <row r="92" spans="1:15" ht="15.75" x14ac:dyDescent="0.25">
      <c r="A92" s="1369" t="s">
        <v>2499</v>
      </c>
      <c r="B92" s="1369"/>
      <c r="C92" s="1369"/>
      <c r="D92" s="1369"/>
      <c r="E92" s="1369"/>
      <c r="F92" s="1369"/>
      <c r="G92" s="1369"/>
      <c r="H92" s="1369"/>
      <c r="I92" s="1369"/>
      <c r="J92" s="1369"/>
      <c r="K92" s="1369"/>
      <c r="L92" s="1369"/>
      <c r="M92" s="1369"/>
      <c r="N92" s="1369"/>
      <c r="O92" s="1369"/>
    </row>
  </sheetData>
  <mergeCells count="66">
    <mergeCell ref="C89:G89"/>
    <mergeCell ref="C90:O90"/>
    <mergeCell ref="A92:O92"/>
    <mergeCell ref="G87:H87"/>
    <mergeCell ref="I87:J87"/>
    <mergeCell ref="K87:L87"/>
    <mergeCell ref="E88:F88"/>
    <mergeCell ref="G88:H88"/>
    <mergeCell ref="I88:J88"/>
    <mergeCell ref="K88:L88"/>
    <mergeCell ref="C79:O79"/>
    <mergeCell ref="C61:O61"/>
    <mergeCell ref="C63:O63"/>
    <mergeCell ref="C65:O65"/>
    <mergeCell ref="D68:H68"/>
    <mergeCell ref="C69:H69"/>
    <mergeCell ref="C70:H70"/>
    <mergeCell ref="C72:O72"/>
    <mergeCell ref="C73:O73"/>
    <mergeCell ref="C74:O74"/>
    <mergeCell ref="C77:O77"/>
    <mergeCell ref="C78:O78"/>
    <mergeCell ref="C59:O59"/>
    <mergeCell ref="F35:G35"/>
    <mergeCell ref="H35:K35"/>
    <mergeCell ref="F36:G36"/>
    <mergeCell ref="H36:K36"/>
    <mergeCell ref="F37:G37"/>
    <mergeCell ref="H37:K37"/>
    <mergeCell ref="C40:O40"/>
    <mergeCell ref="C47:O47"/>
    <mergeCell ref="A50:O50"/>
    <mergeCell ref="C53:O53"/>
    <mergeCell ref="C54:O54"/>
    <mergeCell ref="F32:G32"/>
    <mergeCell ref="H32:K32"/>
    <mergeCell ref="F33:G33"/>
    <mergeCell ref="H33:K33"/>
    <mergeCell ref="F34:G34"/>
    <mergeCell ref="H34:K34"/>
    <mergeCell ref="F31:G31"/>
    <mergeCell ref="H31:K31"/>
    <mergeCell ref="F23:G23"/>
    <mergeCell ref="H23:I23"/>
    <mergeCell ref="J23:K23"/>
    <mergeCell ref="F24:G24"/>
    <mergeCell ref="H24:I24"/>
    <mergeCell ref="J24:K24"/>
    <mergeCell ref="F25:G25"/>
    <mergeCell ref="H25:I25"/>
    <mergeCell ref="J25:K25"/>
    <mergeCell ref="C27:O27"/>
    <mergeCell ref="C29:O29"/>
    <mergeCell ref="C19:O19"/>
    <mergeCell ref="F21:G21"/>
    <mergeCell ref="H21:I21"/>
    <mergeCell ref="J21:K21"/>
    <mergeCell ref="F22:G22"/>
    <mergeCell ref="H22:I22"/>
    <mergeCell ref="J22:K22"/>
    <mergeCell ref="C12:O12"/>
    <mergeCell ref="A1:O1"/>
    <mergeCell ref="A2:O2"/>
    <mergeCell ref="A3:O3"/>
    <mergeCell ref="C7:O7"/>
    <mergeCell ref="C9:O9"/>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RowHeight="12.75" x14ac:dyDescent="0.2"/>
  <cols>
    <col min="1" max="2" width="3.5703125" style="600" customWidth="1"/>
    <col min="3" max="4" width="9.140625" style="600" customWidth="1"/>
    <col min="5" max="9" width="9.140625" style="600"/>
    <col min="10" max="11" width="9.140625" style="600" customWidth="1"/>
    <col min="12" max="16384" width="9.140625" style="600"/>
  </cols>
  <sheetData>
    <row r="1" spans="1:15" ht="18" x14ac:dyDescent="0.25">
      <c r="A1" s="1370">
        <f>'TABLE OF CONTENTS'!A1</f>
        <v>0</v>
      </c>
      <c r="B1" s="1370"/>
      <c r="C1" s="1370"/>
      <c r="D1" s="1370"/>
      <c r="E1" s="1370"/>
      <c r="F1" s="1370"/>
      <c r="G1" s="1370"/>
      <c r="H1" s="1370"/>
      <c r="I1" s="1370"/>
      <c r="J1" s="1370"/>
      <c r="K1" s="1370"/>
      <c r="L1" s="1370"/>
      <c r="M1" s="1370"/>
      <c r="N1" s="1370"/>
      <c r="O1" s="1370"/>
    </row>
    <row r="2" spans="1:15" ht="18" x14ac:dyDescent="0.25">
      <c r="A2" s="1370" t="str">
        <f>'[6]NOTE TO FIN ST (41)'!A2:J2</f>
        <v>NOTES TO THE BASIC FINANCIAL STATEMENTS</v>
      </c>
      <c r="B2" s="1370"/>
      <c r="C2" s="1370"/>
      <c r="D2" s="1370"/>
      <c r="E2" s="1370"/>
      <c r="F2" s="1370"/>
      <c r="G2" s="1370"/>
      <c r="H2" s="1370"/>
      <c r="I2" s="1370"/>
      <c r="J2" s="1370"/>
      <c r="K2" s="1370"/>
      <c r="L2" s="1370"/>
      <c r="M2" s="1370"/>
      <c r="N2" s="1370"/>
      <c r="O2" s="1370"/>
    </row>
    <row r="3" spans="1:15" ht="18" x14ac:dyDescent="0.25">
      <c r="A3" s="1370" t="str">
        <f>'TABLE OF CONTENTS'!A4</f>
        <v>FISCAL YEAR ENDING JUNE 30, 2024</v>
      </c>
      <c r="B3" s="1370"/>
      <c r="C3" s="1370"/>
      <c r="D3" s="1370"/>
      <c r="E3" s="1370"/>
      <c r="F3" s="1370"/>
      <c r="G3" s="1370"/>
      <c r="H3" s="1370"/>
      <c r="I3" s="1370"/>
      <c r="J3" s="1370"/>
      <c r="K3" s="1370"/>
      <c r="L3" s="1370"/>
      <c r="M3" s="1370"/>
      <c r="N3" s="1370"/>
      <c r="O3" s="1370"/>
    </row>
    <row r="4" spans="1:15" ht="12" customHeight="1" x14ac:dyDescent="0.25">
      <c r="A4" s="881"/>
      <c r="B4" s="881"/>
      <c r="C4" s="881"/>
      <c r="D4" s="881"/>
      <c r="E4" s="881"/>
      <c r="F4" s="881"/>
      <c r="G4" s="881"/>
      <c r="H4" s="881"/>
      <c r="I4" s="881"/>
      <c r="J4" s="881"/>
    </row>
    <row r="5" spans="1:15" ht="12" customHeight="1" x14ac:dyDescent="0.25">
      <c r="A5" s="995" t="s">
        <v>72</v>
      </c>
      <c r="B5" s="724"/>
      <c r="C5" s="988" t="s">
        <v>631</v>
      </c>
      <c r="D5" s="881"/>
      <c r="E5" s="881"/>
      <c r="F5" s="881"/>
      <c r="G5" s="881"/>
      <c r="H5" s="881"/>
      <c r="I5" s="881"/>
      <c r="J5" s="881"/>
    </row>
    <row r="7" spans="1:15" ht="28.5" customHeight="1" x14ac:dyDescent="0.2">
      <c r="C7" s="1226" t="s">
        <v>1828</v>
      </c>
      <c r="D7" s="1226"/>
      <c r="E7" s="1226"/>
      <c r="F7" s="1226"/>
      <c r="G7" s="1226"/>
      <c r="H7" s="1226"/>
      <c r="I7" s="1226"/>
      <c r="J7" s="1226"/>
      <c r="K7" s="1226"/>
      <c r="L7" s="1226"/>
      <c r="M7" s="1226"/>
      <c r="N7" s="1226"/>
      <c r="O7" s="1226"/>
    </row>
    <row r="9" spans="1:15" ht="25.5" customHeight="1" x14ac:dyDescent="0.2">
      <c r="C9" s="1219" t="s">
        <v>2500</v>
      </c>
      <c r="D9" s="1219"/>
      <c r="E9" s="1219"/>
      <c r="F9" s="1219"/>
      <c r="G9" s="1219"/>
      <c r="H9" s="1219"/>
      <c r="I9" s="1219"/>
      <c r="J9" s="1219"/>
      <c r="K9" s="1219"/>
      <c r="L9" s="1219"/>
      <c r="M9" s="1219"/>
      <c r="N9" s="1219"/>
      <c r="O9" s="1219"/>
    </row>
    <row r="11" spans="1:15" ht="13.5" customHeight="1" x14ac:dyDescent="0.2">
      <c r="C11" s="601" t="s">
        <v>1837</v>
      </c>
    </row>
    <row r="12" spans="1:15" x14ac:dyDescent="0.2">
      <c r="C12" s="600" t="s">
        <v>1829</v>
      </c>
    </row>
    <row r="13" spans="1:15" x14ac:dyDescent="0.2">
      <c r="C13" s="600" t="s">
        <v>1830</v>
      </c>
    </row>
    <row r="15" spans="1:15" x14ac:dyDescent="0.2">
      <c r="C15" s="600" t="s">
        <v>1831</v>
      </c>
    </row>
    <row r="17" spans="3:15" x14ac:dyDescent="0.2">
      <c r="C17" s="600" t="s">
        <v>1832</v>
      </c>
    </row>
    <row r="18" spans="3:15" x14ac:dyDescent="0.2">
      <c r="C18" s="647"/>
      <c r="D18" s="647"/>
      <c r="E18" s="647"/>
      <c r="F18" s="647"/>
      <c r="G18" s="647"/>
      <c r="H18" s="647"/>
      <c r="I18" s="647"/>
      <c r="J18" s="647"/>
      <c r="K18" s="647"/>
      <c r="L18" s="647"/>
      <c r="M18" s="647"/>
      <c r="N18" s="647"/>
      <c r="O18" s="647"/>
    </row>
    <row r="19" spans="3:15" x14ac:dyDescent="0.2">
      <c r="C19" s="665"/>
      <c r="D19" s="665"/>
      <c r="E19" s="665"/>
      <c r="F19" s="665"/>
      <c r="G19" s="665"/>
      <c r="H19" s="665"/>
      <c r="I19" s="665"/>
      <c r="J19" s="665"/>
      <c r="K19" s="665"/>
      <c r="L19" s="665"/>
      <c r="M19" s="665"/>
      <c r="N19" s="665"/>
      <c r="O19" s="665"/>
    </row>
    <row r="20" spans="3:15" x14ac:dyDescent="0.2">
      <c r="C20" s="665"/>
      <c r="D20" s="665"/>
      <c r="E20" s="665"/>
      <c r="F20" s="665"/>
      <c r="G20" s="665"/>
      <c r="H20" s="665"/>
      <c r="I20" s="665"/>
      <c r="J20" s="665"/>
      <c r="K20" s="665"/>
      <c r="L20" s="665"/>
      <c r="M20" s="665"/>
      <c r="N20" s="665"/>
      <c r="O20" s="665"/>
    </row>
    <row r="21" spans="3:15" x14ac:dyDescent="0.2">
      <c r="C21" s="665"/>
      <c r="D21" s="665"/>
      <c r="E21" s="665"/>
      <c r="F21" s="665"/>
      <c r="G21" s="665"/>
      <c r="H21" s="665"/>
      <c r="I21" s="665"/>
      <c r="J21" s="665"/>
      <c r="K21" s="665"/>
      <c r="L21" s="665"/>
      <c r="M21" s="665"/>
      <c r="N21" s="665"/>
      <c r="O21" s="665"/>
    </row>
    <row r="23" spans="3:15" x14ac:dyDescent="0.2">
      <c r="C23" s="601" t="s">
        <v>1835</v>
      </c>
    </row>
    <row r="24" spans="3:15" x14ac:dyDescent="0.2">
      <c r="C24" s="600" t="s">
        <v>2501</v>
      </c>
      <c r="K24" s="647"/>
      <c r="L24" s="647"/>
      <c r="M24" s="647"/>
      <c r="N24" s="647"/>
      <c r="O24" s="647"/>
    </row>
    <row r="25" spans="3:15" x14ac:dyDescent="0.2">
      <c r="C25" s="647"/>
      <c r="D25" s="647"/>
      <c r="E25" s="647"/>
      <c r="F25" s="647"/>
      <c r="G25" s="647"/>
      <c r="H25" s="647"/>
      <c r="I25" s="647"/>
      <c r="J25" s="647"/>
      <c r="K25" s="665"/>
      <c r="L25" s="665"/>
      <c r="M25" s="665"/>
      <c r="N25" s="665"/>
      <c r="O25" s="665"/>
    </row>
    <row r="26" spans="3:15" x14ac:dyDescent="0.2">
      <c r="C26" s="665"/>
      <c r="D26" s="665"/>
      <c r="E26" s="665"/>
      <c r="F26" s="665"/>
      <c r="G26" s="665"/>
      <c r="H26" s="665"/>
      <c r="I26" s="665"/>
      <c r="J26" s="665"/>
      <c r="K26" s="665"/>
      <c r="L26" s="665"/>
      <c r="M26" s="665"/>
      <c r="N26" s="665"/>
      <c r="O26" s="665"/>
    </row>
    <row r="28" spans="3:15" x14ac:dyDescent="0.2">
      <c r="C28" s="601" t="s">
        <v>1836</v>
      </c>
    </row>
    <row r="29" spans="3:15" x14ac:dyDescent="0.2">
      <c r="C29" s="600" t="s">
        <v>2502</v>
      </c>
      <c r="K29" s="647"/>
      <c r="L29" s="647"/>
      <c r="M29" s="647"/>
      <c r="N29" s="647"/>
      <c r="O29" s="647"/>
    </row>
    <row r="30" spans="3:15" x14ac:dyDescent="0.2">
      <c r="C30" s="647"/>
      <c r="D30" s="647"/>
      <c r="E30" s="647"/>
      <c r="F30" s="647"/>
      <c r="G30" s="647"/>
      <c r="H30" s="647"/>
      <c r="I30" s="647"/>
      <c r="J30" s="647"/>
      <c r="K30" s="665"/>
      <c r="L30" s="665"/>
      <c r="M30" s="665"/>
      <c r="N30" s="665"/>
      <c r="O30" s="665"/>
    </row>
    <row r="32" spans="3:15" x14ac:dyDescent="0.2">
      <c r="C32" s="600" t="s">
        <v>1838</v>
      </c>
    </row>
    <row r="34" spans="3:15" x14ac:dyDescent="0.2">
      <c r="G34" s="663" t="s">
        <v>1984</v>
      </c>
      <c r="H34" s="663"/>
    </row>
    <row r="35" spans="3:15" ht="15.95" customHeight="1" x14ac:dyDescent="0.2">
      <c r="G35" s="664" t="s">
        <v>1833</v>
      </c>
      <c r="H35" s="966"/>
      <c r="I35" s="664"/>
      <c r="J35" s="1422"/>
      <c r="K35" s="1423"/>
    </row>
    <row r="36" spans="3:15" ht="15.95" customHeight="1" x14ac:dyDescent="0.2">
      <c r="G36" s="664" t="s">
        <v>1834</v>
      </c>
      <c r="H36" s="966"/>
      <c r="I36" s="891"/>
      <c r="J36" s="1422"/>
      <c r="K36" s="1423"/>
    </row>
    <row r="37" spans="3:15" ht="15.95" customHeight="1" x14ac:dyDescent="0.2">
      <c r="C37" s="1383"/>
      <c r="D37" s="1383"/>
      <c r="E37" s="1535"/>
      <c r="F37" s="1535"/>
      <c r="G37" s="1535"/>
    </row>
    <row r="38" spans="3:15" ht="15.95" customHeight="1" x14ac:dyDescent="0.2">
      <c r="C38" s="766"/>
      <c r="D38" s="766"/>
      <c r="E38" s="616"/>
      <c r="F38" s="616"/>
      <c r="G38" s="616"/>
    </row>
    <row r="39" spans="3:15" ht="39" customHeight="1" x14ac:dyDescent="0.2">
      <c r="C39" s="1219" t="s">
        <v>2503</v>
      </c>
      <c r="D39" s="1219"/>
      <c r="E39" s="1219"/>
      <c r="F39" s="1219"/>
      <c r="G39" s="1219"/>
      <c r="H39" s="1219"/>
      <c r="I39" s="1219"/>
      <c r="J39" s="1219"/>
      <c r="K39" s="1219"/>
      <c r="L39" s="1219"/>
      <c r="M39" s="1219"/>
      <c r="N39" s="1219"/>
      <c r="O39" s="1219"/>
    </row>
    <row r="40" spans="3:15" x14ac:dyDescent="0.2">
      <c r="C40" s="647"/>
      <c r="D40" s="647"/>
      <c r="E40" s="647"/>
      <c r="F40" s="647"/>
      <c r="G40" s="647"/>
      <c r="H40" s="647"/>
      <c r="I40" s="647"/>
      <c r="J40" s="647"/>
      <c r="K40" s="647"/>
      <c r="L40" s="647"/>
      <c r="M40" s="647"/>
      <c r="N40" s="647"/>
      <c r="O40" s="647"/>
    </row>
    <row r="41" spans="3:15" x14ac:dyDescent="0.2">
      <c r="C41" s="665"/>
      <c r="D41" s="665"/>
      <c r="E41" s="665"/>
      <c r="F41" s="665"/>
      <c r="G41" s="665"/>
      <c r="H41" s="665"/>
      <c r="I41" s="665"/>
      <c r="J41" s="665"/>
      <c r="K41" s="665"/>
      <c r="L41" s="665"/>
      <c r="M41" s="665"/>
      <c r="N41" s="665"/>
      <c r="O41" s="665"/>
    </row>
    <row r="43" spans="3:15" ht="12.75" customHeight="1" x14ac:dyDescent="0.2">
      <c r="C43" s="600" t="s">
        <v>1839</v>
      </c>
      <c r="E43" s="666"/>
      <c r="F43" s="666"/>
      <c r="G43" s="666"/>
      <c r="H43" s="666"/>
    </row>
    <row r="44" spans="3:15" ht="12.75" customHeight="1" x14ac:dyDescent="0.2">
      <c r="C44" s="605"/>
      <c r="D44" s="605"/>
      <c r="E44" s="766"/>
      <c r="F44" s="766"/>
    </row>
    <row r="45" spans="3:15" ht="39.75" customHeight="1" x14ac:dyDescent="0.2">
      <c r="C45" s="1219" t="s">
        <v>2504</v>
      </c>
      <c r="D45" s="1219"/>
      <c r="E45" s="1219"/>
      <c r="F45" s="1219"/>
      <c r="G45" s="1219"/>
      <c r="H45" s="1219"/>
      <c r="I45" s="1219"/>
      <c r="J45" s="1219"/>
      <c r="K45" s="1219"/>
      <c r="L45" s="1219"/>
      <c r="M45" s="1219"/>
      <c r="N45" s="1219"/>
      <c r="O45" s="1219"/>
    </row>
    <row r="46" spans="3:15" ht="12.75" customHeight="1" x14ac:dyDescent="0.2">
      <c r="C46" s="1522"/>
      <c r="D46" s="1522"/>
      <c r="E46" s="1522"/>
      <c r="F46" s="1522"/>
      <c r="G46" s="1522"/>
      <c r="H46" s="1522"/>
      <c r="I46" s="1522"/>
      <c r="J46" s="1522"/>
      <c r="K46" s="647"/>
      <c r="L46" s="647"/>
      <c r="M46" s="647"/>
      <c r="N46" s="647"/>
      <c r="O46" s="647"/>
    </row>
    <row r="47" spans="3:15" ht="12.75" customHeight="1" x14ac:dyDescent="0.2">
      <c r="C47" s="1540"/>
      <c r="D47" s="1540"/>
      <c r="E47" s="1540"/>
      <c r="F47" s="1540"/>
      <c r="G47" s="1540"/>
      <c r="H47" s="1540"/>
      <c r="I47" s="1540"/>
      <c r="J47" s="1540"/>
      <c r="K47" s="665"/>
      <c r="L47" s="665"/>
      <c r="M47" s="665"/>
      <c r="N47" s="665"/>
      <c r="O47" s="665"/>
    </row>
    <row r="48" spans="3:15" ht="12.75" customHeight="1" x14ac:dyDescent="0.2">
      <c r="C48" s="1540"/>
      <c r="D48" s="1540"/>
      <c r="E48" s="1540"/>
      <c r="F48" s="1540"/>
      <c r="G48" s="1540"/>
      <c r="H48" s="1540"/>
      <c r="I48" s="1540"/>
      <c r="J48" s="1540"/>
      <c r="K48" s="665"/>
      <c r="L48" s="665"/>
      <c r="M48" s="665"/>
      <c r="N48" s="665"/>
      <c r="O48" s="665"/>
    </row>
    <row r="49" spans="1:16" ht="18" customHeight="1" x14ac:dyDescent="0.2"/>
    <row r="50" spans="1:16" ht="17.25" customHeight="1" x14ac:dyDescent="0.25">
      <c r="A50" s="1369" t="s">
        <v>1728</v>
      </c>
      <c r="B50" s="1369"/>
      <c r="C50" s="1369"/>
      <c r="D50" s="1369"/>
      <c r="E50" s="1369"/>
      <c r="F50" s="1369"/>
      <c r="G50" s="1369"/>
      <c r="H50" s="1369"/>
      <c r="I50" s="1369"/>
      <c r="J50" s="1369"/>
      <c r="K50" s="1369"/>
      <c r="L50" s="1369"/>
      <c r="M50" s="1369"/>
      <c r="N50" s="1369"/>
      <c r="O50" s="1369"/>
      <c r="P50" s="1369"/>
    </row>
    <row r="51" spans="1:16" ht="12.75" customHeight="1" x14ac:dyDescent="0.2">
      <c r="C51" s="766"/>
      <c r="D51" s="766"/>
      <c r="E51" s="766"/>
      <c r="F51" s="766"/>
      <c r="G51" s="766"/>
      <c r="H51" s="766"/>
    </row>
    <row r="52" spans="1:16" ht="12.75" customHeight="1" x14ac:dyDescent="0.2">
      <c r="C52" s="766"/>
      <c r="D52" s="766"/>
      <c r="E52" s="766"/>
      <c r="F52" s="766"/>
      <c r="G52" s="766"/>
      <c r="H52" s="766"/>
    </row>
    <row r="53" spans="1:16" ht="12.75" customHeight="1" x14ac:dyDescent="0.2">
      <c r="C53" s="766"/>
      <c r="D53" s="766"/>
      <c r="E53" s="766"/>
      <c r="F53" s="766"/>
      <c r="G53" s="766"/>
      <c r="H53" s="766"/>
    </row>
    <row r="54" spans="1:16" ht="12.75" customHeight="1" x14ac:dyDescent="0.2">
      <c r="C54" s="766"/>
      <c r="D54" s="766"/>
      <c r="E54" s="766"/>
      <c r="F54" s="766"/>
      <c r="G54" s="766"/>
      <c r="H54" s="766"/>
    </row>
    <row r="55" spans="1:16" ht="12.75" customHeight="1" x14ac:dyDescent="0.2">
      <c r="C55" s="766"/>
      <c r="D55" s="766"/>
      <c r="E55" s="766"/>
      <c r="F55" s="766"/>
      <c r="G55" s="766"/>
      <c r="H55" s="766"/>
    </row>
    <row r="56" spans="1:16" ht="12.75" customHeight="1" x14ac:dyDescent="0.2">
      <c r="C56" s="766"/>
      <c r="D56" s="766"/>
      <c r="E56" s="766"/>
      <c r="F56" s="766"/>
      <c r="G56" s="766"/>
      <c r="H56" s="766"/>
    </row>
    <row r="57" spans="1:16" ht="12.75" customHeight="1" x14ac:dyDescent="0.2"/>
    <row r="58" spans="1:16" ht="12.75" customHeight="1" x14ac:dyDescent="0.2"/>
    <row r="59" spans="1:16" ht="12.75" customHeight="1" x14ac:dyDescent="0.2">
      <c r="C59" s="601"/>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602"/>
    </row>
    <row r="97" spans="3:7" ht="12.75" customHeight="1" x14ac:dyDescent="0.2">
      <c r="C97" s="1535"/>
      <c r="D97" s="1535"/>
      <c r="E97" s="1535"/>
      <c r="F97" s="1535"/>
      <c r="G97" s="1535"/>
    </row>
    <row r="98" spans="3:7" ht="12.75" customHeight="1" x14ac:dyDescent="0.2">
      <c r="C98" s="1535"/>
      <c r="D98" s="1535"/>
      <c r="E98" s="1535"/>
      <c r="F98" s="1535"/>
      <c r="G98" s="1535"/>
    </row>
    <row r="99" spans="3:7" ht="12.75" customHeight="1" x14ac:dyDescent="0.2">
      <c r="C99" s="1535"/>
      <c r="D99" s="1535"/>
      <c r="E99" s="1535"/>
      <c r="F99" s="1535"/>
      <c r="G99" s="1535"/>
    </row>
    <row r="100" spans="3:7" ht="12.75" customHeight="1" x14ac:dyDescent="0.2">
      <c r="C100" s="616"/>
      <c r="D100" s="616"/>
      <c r="E100" s="616"/>
      <c r="F100" s="616"/>
      <c r="G100" s="616"/>
    </row>
    <row r="101" spans="3:7" ht="12.75" customHeight="1" x14ac:dyDescent="0.2">
      <c r="C101" s="880"/>
      <c r="D101" s="616"/>
      <c r="E101" s="616"/>
      <c r="F101" s="616"/>
      <c r="G101" s="616"/>
    </row>
    <row r="102" spans="3:7" ht="12.75" customHeight="1" x14ac:dyDescent="0.2">
      <c r="D102" s="616"/>
      <c r="E102" s="616"/>
      <c r="F102" s="616"/>
      <c r="G102" s="616"/>
    </row>
    <row r="103" spans="3:7" ht="12.75" customHeight="1" x14ac:dyDescent="0.2">
      <c r="D103" s="616"/>
      <c r="E103" s="616"/>
      <c r="F103" s="616"/>
      <c r="G103" s="616"/>
    </row>
    <row r="104" spans="3:7" ht="12.75" customHeight="1" x14ac:dyDescent="0.2">
      <c r="D104" s="616"/>
      <c r="E104" s="616"/>
      <c r="F104" s="616"/>
      <c r="G104" s="616"/>
    </row>
    <row r="105" spans="3:7" ht="12.75" customHeight="1" x14ac:dyDescent="0.2"/>
    <row r="106" spans="3:7" ht="12.75" customHeight="1" x14ac:dyDescent="0.2">
      <c r="C106" s="602"/>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602"/>
    </row>
    <row r="118" spans="3:8" x14ac:dyDescent="0.2">
      <c r="C118" s="602"/>
    </row>
    <row r="119" spans="3:8" x14ac:dyDescent="0.2">
      <c r="D119" s="769"/>
      <c r="E119" s="1541"/>
      <c r="F119" s="1541"/>
      <c r="G119" s="1541"/>
      <c r="H119" s="1541"/>
    </row>
    <row r="120" spans="3:8" ht="28.5" customHeight="1" x14ac:dyDescent="0.2">
      <c r="C120" s="666"/>
      <c r="E120" s="1383"/>
      <c r="F120" s="1383"/>
      <c r="G120" s="1383"/>
      <c r="H120" s="1383"/>
    </row>
    <row r="121" spans="3:8" x14ac:dyDescent="0.2">
      <c r="C121" s="1535"/>
      <c r="D121" s="1535"/>
      <c r="E121" s="1535"/>
      <c r="F121" s="1535"/>
      <c r="G121" s="1535"/>
    </row>
    <row r="122" spans="3:8" x14ac:dyDescent="0.2">
      <c r="C122" s="605"/>
      <c r="D122" s="605"/>
      <c r="E122" s="605"/>
      <c r="F122" s="605"/>
      <c r="G122" s="605"/>
    </row>
  </sheetData>
  <mergeCells count="23">
    <mergeCell ref="E119:F119"/>
    <mergeCell ref="G119:H119"/>
    <mergeCell ref="E120:F120"/>
    <mergeCell ref="G120:H120"/>
    <mergeCell ref="C121:G121"/>
    <mergeCell ref="C99:G99"/>
    <mergeCell ref="J36:K36"/>
    <mergeCell ref="C37:D37"/>
    <mergeCell ref="E37:G37"/>
    <mergeCell ref="C39:O39"/>
    <mergeCell ref="C45:O45"/>
    <mergeCell ref="C46:J46"/>
    <mergeCell ref="C47:J47"/>
    <mergeCell ref="C48:J48"/>
    <mergeCell ref="A50:P50"/>
    <mergeCell ref="C97:G97"/>
    <mergeCell ref="C98:G98"/>
    <mergeCell ref="J35:K35"/>
    <mergeCell ref="A1:O1"/>
    <mergeCell ref="A2:O2"/>
    <mergeCell ref="A3:O3"/>
    <mergeCell ref="C7:O7"/>
    <mergeCell ref="C9:O9"/>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tabSelected="1" showWhiteSpace="0" zoomScaleNormal="100" workbookViewId="0">
      <selection activeCell="A9" sqref="A9:J9"/>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652"/>
      <c r="B1" s="834" t="s">
        <v>2253</v>
      </c>
      <c r="C1" s="835"/>
      <c r="D1" s="835"/>
      <c r="E1" s="835"/>
      <c r="F1" s="835"/>
      <c r="G1" s="835"/>
      <c r="H1" s="835"/>
      <c r="I1" s="835"/>
      <c r="J1" s="835"/>
      <c r="K1" s="2"/>
    </row>
    <row r="2" spans="1:11" ht="20.25" x14ac:dyDescent="0.3">
      <c r="A2" s="652"/>
      <c r="B2" s="834" t="s">
        <v>2254</v>
      </c>
      <c r="C2" s="834"/>
      <c r="D2" s="834"/>
      <c r="E2" s="834"/>
      <c r="F2" s="834"/>
      <c r="G2" s="834"/>
      <c r="H2" s="834"/>
      <c r="I2" s="834"/>
      <c r="J2" s="834"/>
      <c r="K2" s="2"/>
    </row>
    <row r="3" spans="1:11" ht="18" x14ac:dyDescent="0.25">
      <c r="A3" s="653"/>
      <c r="B3" s="1234" t="s">
        <v>2255</v>
      </c>
      <c r="C3" s="1234"/>
      <c r="D3" s="1234"/>
      <c r="E3" s="1234"/>
      <c r="F3" s="1234"/>
      <c r="G3" s="1234"/>
      <c r="H3" s="1234"/>
      <c r="I3" s="1234"/>
      <c r="J3" s="1234"/>
      <c r="K3" s="2"/>
    </row>
    <row r="4" spans="1:11" ht="18" x14ac:dyDescent="0.25">
      <c r="A4" s="653"/>
      <c r="B4" s="1235" t="s">
        <v>2256</v>
      </c>
      <c r="C4" s="1235"/>
      <c r="D4" s="1235"/>
      <c r="E4" s="1235"/>
      <c r="F4" s="1235"/>
      <c r="G4" s="1235"/>
      <c r="H4" s="1235"/>
      <c r="I4" s="1235"/>
      <c r="J4" s="1235"/>
      <c r="K4" s="2"/>
    </row>
    <row r="5" spans="1:11" x14ac:dyDescent="0.2">
      <c r="A5" s="654"/>
      <c r="B5" s="1236"/>
      <c r="C5" s="1236"/>
      <c r="D5" s="1236"/>
      <c r="E5" s="1236"/>
      <c r="F5" s="1236"/>
      <c r="G5" s="1236"/>
      <c r="H5" s="1236"/>
      <c r="I5" s="1236"/>
      <c r="J5" s="1236"/>
    </row>
    <row r="6" spans="1:11" ht="127.5" customHeight="1" x14ac:dyDescent="0.2">
      <c r="A6" s="2"/>
      <c r="B6" s="2"/>
      <c r="C6" s="2"/>
      <c r="D6" s="2"/>
      <c r="E6" s="2"/>
      <c r="F6" s="2"/>
      <c r="G6" s="2"/>
      <c r="H6" s="2"/>
      <c r="I6" s="2"/>
      <c r="J6" s="2"/>
    </row>
    <row r="7" spans="1:11" ht="20.25" x14ac:dyDescent="0.3">
      <c r="A7" s="836"/>
      <c r="B7" s="1237" t="s">
        <v>1542</v>
      </c>
      <c r="C7" s="1237"/>
      <c r="D7" s="1237"/>
      <c r="E7" s="1233" t="e">
        <f>+VLOOKUP(A9,'Entity Lookup'!A13:B193,2,FALSE)</f>
        <v>#N/A</v>
      </c>
      <c r="F7" s="1233"/>
      <c r="G7" s="1233"/>
      <c r="H7" s="836"/>
      <c r="I7" s="836"/>
      <c r="J7" s="836"/>
      <c r="K7" s="836"/>
    </row>
    <row r="8" spans="1:11" ht="30" x14ac:dyDescent="0.4">
      <c r="A8" s="841" t="s">
        <v>868</v>
      </c>
      <c r="B8" s="842"/>
      <c r="C8" s="842"/>
      <c r="D8" s="842"/>
      <c r="E8" s="842"/>
      <c r="F8" s="842"/>
      <c r="G8" s="842"/>
      <c r="H8" s="842"/>
      <c r="I8" s="842"/>
      <c r="J8" s="842"/>
      <c r="K8" s="837"/>
    </row>
    <row r="9" spans="1:11" ht="30" x14ac:dyDescent="0.4">
      <c r="A9" s="1232"/>
      <c r="B9" s="1232"/>
      <c r="C9" s="1232"/>
      <c r="D9" s="1232"/>
      <c r="E9" s="1232"/>
      <c r="F9" s="1232"/>
      <c r="G9" s="1232"/>
      <c r="H9" s="1232"/>
      <c r="I9" s="1232"/>
      <c r="J9" s="1232"/>
      <c r="K9" s="837"/>
    </row>
    <row r="10" spans="1:11" ht="30" x14ac:dyDescent="0.4">
      <c r="A10" s="1232" t="s">
        <v>2881</v>
      </c>
      <c r="B10" s="1232"/>
      <c r="C10" s="1232"/>
      <c r="D10" s="1232"/>
      <c r="E10" s="1232"/>
      <c r="F10" s="1232"/>
      <c r="G10" s="1232"/>
      <c r="H10" s="1232"/>
      <c r="I10" s="1232"/>
      <c r="J10" s="1232"/>
      <c r="K10" s="840"/>
    </row>
    <row r="11" spans="1:11" ht="30" x14ac:dyDescent="0.4">
      <c r="A11" s="1232" t="s">
        <v>2882</v>
      </c>
      <c r="B11" s="1232"/>
      <c r="C11" s="1232"/>
      <c r="D11" s="1232"/>
      <c r="E11" s="1232"/>
      <c r="F11" s="1232"/>
      <c r="G11" s="1232"/>
      <c r="H11" s="1232"/>
      <c r="I11" s="1232"/>
      <c r="J11" s="1232"/>
      <c r="K11" s="840"/>
    </row>
    <row r="12" spans="1:11" ht="20.25" x14ac:dyDescent="0.3">
      <c r="A12" s="217"/>
      <c r="B12" s="2"/>
      <c r="C12" s="2"/>
      <c r="D12" s="2"/>
      <c r="E12" s="2"/>
      <c r="F12" s="2"/>
      <c r="G12" s="2"/>
      <c r="H12" s="2"/>
      <c r="I12" s="2"/>
      <c r="J12" s="2"/>
      <c r="K12" s="2"/>
    </row>
    <row r="13" spans="1:11" ht="108" customHeight="1" x14ac:dyDescent="0.2">
      <c r="A13" s="2"/>
      <c r="B13" s="2"/>
      <c r="C13" s="2"/>
      <c r="D13" s="2"/>
      <c r="E13" s="2"/>
      <c r="F13" s="2"/>
      <c r="G13" s="2"/>
      <c r="H13" s="2"/>
      <c r="I13" s="2"/>
      <c r="J13" s="2"/>
      <c r="K13" s="40"/>
    </row>
    <row r="14" spans="1:11" ht="27.75" customHeight="1" x14ac:dyDescent="0.45">
      <c r="A14" s="838" t="s">
        <v>905</v>
      </c>
      <c r="B14" s="839"/>
      <c r="C14" s="839"/>
      <c r="D14" s="839"/>
      <c r="E14" s="839"/>
      <c r="F14" s="839"/>
      <c r="G14" s="839"/>
      <c r="H14" s="839"/>
      <c r="I14" s="839"/>
      <c r="J14" s="839"/>
      <c r="K14" s="2"/>
    </row>
    <row r="15" spans="1:11" ht="34.5" x14ac:dyDescent="0.45">
      <c r="A15" s="838" t="s">
        <v>906</v>
      </c>
      <c r="B15" s="839"/>
      <c r="C15" s="839"/>
      <c r="D15" s="839"/>
      <c r="E15" s="839"/>
      <c r="F15" s="839"/>
      <c r="G15" s="839"/>
      <c r="H15" s="839"/>
      <c r="I15" s="839"/>
      <c r="J15" s="839"/>
      <c r="K15" s="2"/>
    </row>
    <row r="17" spans="1:11" ht="6.75" customHeight="1" x14ac:dyDescent="0.2"/>
    <row r="26" spans="1:11" ht="24" customHeight="1" x14ac:dyDescent="0.2"/>
    <row r="29" spans="1:11" ht="141.75" customHeight="1" x14ac:dyDescent="0.2"/>
    <row r="30" spans="1:11" ht="39" customHeight="1" x14ac:dyDescent="0.2">
      <c r="A30" s="1231" t="s">
        <v>2990</v>
      </c>
      <c r="B30" s="1231"/>
      <c r="C30" s="1231"/>
      <c r="D30" s="1231"/>
      <c r="E30" s="1231"/>
      <c r="F30" s="1231"/>
      <c r="G30" s="1231"/>
      <c r="H30" s="1231"/>
      <c r="I30" s="1231"/>
      <c r="J30" s="1231"/>
      <c r="K30" s="2"/>
    </row>
    <row r="31" spans="1:11" x14ac:dyDescent="0.2">
      <c r="A31" s="1231"/>
      <c r="B31" s="1231"/>
      <c r="C31" s="1231"/>
      <c r="D31" s="1231"/>
      <c r="E31" s="1231"/>
      <c r="F31" s="1231"/>
      <c r="G31" s="1231"/>
      <c r="H31" s="1231"/>
      <c r="I31" s="1231"/>
      <c r="J31" s="1231"/>
    </row>
    <row r="34" spans="1:10" x14ac:dyDescent="0.2">
      <c r="B34" s="40"/>
    </row>
    <row r="38" spans="1:10" x14ac:dyDescent="0.2">
      <c r="A38" s="443"/>
      <c r="F38" s="442"/>
      <c r="G38" s="2"/>
      <c r="H38" s="2"/>
    </row>
    <row r="39" spans="1:10" x14ac:dyDescent="0.2">
      <c r="A39" s="443"/>
      <c r="F39" s="443"/>
    </row>
    <row r="40" spans="1:10" x14ac:dyDescent="0.2">
      <c r="A40" s="444"/>
      <c r="F40" s="216"/>
    </row>
    <row r="41" spans="1:10" x14ac:dyDescent="0.2">
      <c r="A41" s="444"/>
    </row>
    <row r="42" spans="1:10" x14ac:dyDescent="0.2">
      <c r="A42" s="1238"/>
      <c r="B42" s="1239"/>
      <c r="C42" s="1239"/>
      <c r="D42" s="1239"/>
      <c r="E42" s="1239"/>
      <c r="F42" s="1239"/>
      <c r="G42" s="1239"/>
      <c r="H42" s="1239"/>
      <c r="I42" s="1239"/>
      <c r="J42" s="1239"/>
    </row>
    <row r="43" spans="1:10" x14ac:dyDescent="0.2">
      <c r="A43" s="1240"/>
      <c r="B43" s="1241"/>
      <c r="C43" s="1241"/>
      <c r="D43" s="1241"/>
      <c r="E43" s="1242"/>
      <c r="F43" s="1242"/>
      <c r="G43" s="1240"/>
      <c r="H43" s="1241"/>
      <c r="I43" s="1241"/>
      <c r="J43" s="1241"/>
    </row>
    <row r="44" spans="1:10" ht="15" customHeight="1" x14ac:dyDescent="0.2">
      <c r="A44" s="1241"/>
      <c r="B44" s="1241"/>
      <c r="C44" s="1241"/>
      <c r="D44" s="1241"/>
      <c r="E44" s="1242"/>
      <c r="F44" s="1242"/>
      <c r="G44" s="1241"/>
      <c r="H44" s="1241"/>
      <c r="I44" s="1241"/>
      <c r="J44" s="1241"/>
    </row>
    <row r="45" spans="1:10" x14ac:dyDescent="0.2">
      <c r="A45" s="1241"/>
      <c r="B45" s="1241"/>
      <c r="C45" s="1241"/>
      <c r="D45" s="1241"/>
      <c r="E45" s="1242"/>
      <c r="F45" s="1242"/>
      <c r="G45" s="1241"/>
      <c r="H45" s="1241"/>
      <c r="I45" s="1241"/>
      <c r="J45" s="1241"/>
    </row>
    <row r="46" spans="1:10" x14ac:dyDescent="0.2">
      <c r="A46" s="1240"/>
      <c r="B46" s="1241"/>
      <c r="C46" s="1241"/>
      <c r="D46" s="1241"/>
      <c r="E46" s="1242"/>
      <c r="F46" s="1242"/>
      <c r="G46" s="1241"/>
      <c r="H46" s="1241"/>
      <c r="I46" s="1241"/>
      <c r="J46" s="1241"/>
    </row>
    <row r="47" spans="1:10" x14ac:dyDescent="0.2">
      <c r="A47" s="1241"/>
      <c r="B47" s="1241"/>
      <c r="C47" s="1241"/>
      <c r="D47" s="1241"/>
      <c r="E47" s="1242"/>
      <c r="F47" s="1242"/>
      <c r="G47" s="1241"/>
      <c r="H47" s="1241"/>
      <c r="I47" s="1241"/>
      <c r="J47" s="1241"/>
    </row>
    <row r="48" spans="1:10" x14ac:dyDescent="0.2">
      <c r="A48" s="1241"/>
      <c r="B48" s="1241"/>
      <c r="C48" s="1241"/>
      <c r="D48" s="1241"/>
      <c r="E48" s="1242"/>
      <c r="F48" s="1242"/>
      <c r="G48" s="1241"/>
      <c r="H48" s="1241"/>
      <c r="I48" s="1241"/>
      <c r="J48" s="1241"/>
    </row>
    <row r="49" spans="1:10" x14ac:dyDescent="0.2">
      <c r="B49" s="445"/>
      <c r="C49" s="216"/>
      <c r="D49" s="216"/>
      <c r="E49" s="216"/>
      <c r="F49" s="216"/>
      <c r="G49" s="216"/>
      <c r="H49" s="216"/>
      <c r="I49" s="216"/>
      <c r="J49" s="216"/>
    </row>
    <row r="51" spans="1:10" ht="59.25" customHeight="1" x14ac:dyDescent="0.2">
      <c r="A51" s="843" t="s">
        <v>2987</v>
      </c>
    </row>
    <row r="52" spans="1:10" x14ac:dyDescent="0.2">
      <c r="A52" s="40"/>
    </row>
  </sheetData>
  <sheetProtection algorithmName="SHA-512" hashValue="5gCCM5BBaNR8PWNdqtLu7oumg6JyzrXL+K1A3vSobcRkGPu3j2kpeaFyG+wyXIyfO0rAXoYN8kXiIIaxsi5YGA==" saltValue="GMkX+BefdV8HaBGEtipr1A=="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42:J42"/>
    <mergeCell ref="A43:D45"/>
    <mergeCell ref="E43:F45"/>
    <mergeCell ref="G43:J48"/>
    <mergeCell ref="A46:D48"/>
    <mergeCell ref="E46:F48"/>
    <mergeCell ref="A30:J31"/>
    <mergeCell ref="A10:J10"/>
    <mergeCell ref="A11:J11"/>
    <mergeCell ref="E7:G7"/>
    <mergeCell ref="B3:J3"/>
    <mergeCell ref="B4:J4"/>
    <mergeCell ref="B5:J5"/>
    <mergeCell ref="B7:D7"/>
    <mergeCell ref="A9:J9"/>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A64E2C-2647-448E-934B-09E6ACDC7DB8}">
          <x14:formula1>
            <xm:f>'Entity Lookup'!$A$13:$A$193</xm:f>
          </x14:formula1>
          <xm:sqref>A9:J9</xm:sqref>
        </x14:dataValidation>
      </x14:dataValidation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B8" sqref="B8"/>
    </sheetView>
  </sheetViews>
  <sheetFormatPr defaultColWidth="8.85546875" defaultRowHeight="12.75" x14ac:dyDescent="0.2"/>
  <cols>
    <col min="1" max="2" width="3.7109375" style="724" customWidth="1"/>
    <col min="3" max="8" width="8.85546875" style="724"/>
    <col min="9" max="9" width="9.7109375" style="724" customWidth="1"/>
    <col min="10" max="12" width="8.85546875" style="724"/>
    <col min="13" max="13" width="9.7109375" style="724" customWidth="1"/>
    <col min="14" max="16384" width="8.85546875" style="724"/>
  </cols>
  <sheetData>
    <row r="1" spans="1:15" ht="18" x14ac:dyDescent="0.25">
      <c r="A1" s="996">
        <f>'TABLE OF CONTENTS'!A1</f>
        <v>0</v>
      </c>
      <c r="B1" s="997"/>
      <c r="C1" s="997"/>
      <c r="D1" s="997"/>
      <c r="E1" s="997"/>
      <c r="F1" s="997"/>
      <c r="G1" s="997"/>
      <c r="H1" s="997"/>
      <c r="I1" s="997"/>
      <c r="J1" s="997"/>
      <c r="K1" s="997"/>
      <c r="L1" s="997"/>
      <c r="M1" s="997"/>
      <c r="N1" s="997"/>
      <c r="O1" s="997"/>
    </row>
    <row r="2" spans="1:15" ht="18" x14ac:dyDescent="0.25">
      <c r="A2" s="996" t="s">
        <v>1056</v>
      </c>
      <c r="B2" s="997"/>
      <c r="C2" s="997"/>
      <c r="D2" s="997"/>
      <c r="E2" s="997"/>
      <c r="F2" s="997"/>
      <c r="G2" s="997"/>
      <c r="H2" s="997"/>
      <c r="I2" s="997"/>
      <c r="J2" s="997"/>
      <c r="K2" s="997"/>
      <c r="L2" s="997"/>
      <c r="M2" s="997"/>
      <c r="N2" s="997"/>
      <c r="O2" s="997"/>
    </row>
    <row r="3" spans="1:15" ht="18" x14ac:dyDescent="0.25">
      <c r="A3" s="998" t="str">
        <f>'TABLE OF CONTENTS'!A4</f>
        <v>FISCAL YEAR ENDING JUNE 30, 2024</v>
      </c>
      <c r="B3" s="997"/>
      <c r="C3" s="997"/>
      <c r="D3" s="997"/>
      <c r="E3" s="997"/>
      <c r="F3" s="997"/>
      <c r="G3" s="997"/>
      <c r="H3" s="997"/>
      <c r="I3" s="997"/>
      <c r="J3" s="997"/>
      <c r="K3" s="997"/>
      <c r="L3" s="997"/>
      <c r="M3" s="997"/>
      <c r="N3" s="997"/>
      <c r="O3" s="997"/>
    </row>
    <row r="5" spans="1:15" x14ac:dyDescent="0.2">
      <c r="A5" s="995" t="s">
        <v>72</v>
      </c>
      <c r="C5" s="988" t="s">
        <v>631</v>
      </c>
    </row>
    <row r="7" spans="1:15" x14ac:dyDescent="0.2">
      <c r="B7" s="999" t="s">
        <v>1567</v>
      </c>
      <c r="C7" s="988" t="s">
        <v>768</v>
      </c>
    </row>
    <row r="8" spans="1:15" x14ac:dyDescent="0.2">
      <c r="B8" s="999"/>
      <c r="C8" s="988"/>
    </row>
    <row r="9" spans="1:15" ht="26.25" customHeight="1" x14ac:dyDescent="0.2">
      <c r="B9" s="999"/>
      <c r="C9" s="1495" t="s">
        <v>2505</v>
      </c>
      <c r="D9" s="1495"/>
      <c r="E9" s="1495"/>
      <c r="F9" s="1495"/>
      <c r="G9" s="1495"/>
      <c r="H9" s="1495"/>
      <c r="I9" s="1495"/>
      <c r="J9" s="1495"/>
      <c r="K9" s="1495"/>
      <c r="L9" s="1495"/>
      <c r="M9" s="1495"/>
      <c r="N9" s="1495"/>
      <c r="O9" s="1495"/>
    </row>
    <row r="11" spans="1:15" x14ac:dyDescent="0.2">
      <c r="C11" s="1000"/>
      <c r="D11" s="1001"/>
      <c r="E11" s="1001"/>
      <c r="F11" s="1001"/>
      <c r="G11" s="1001"/>
      <c r="H11" s="1001"/>
      <c r="I11" s="1001"/>
      <c r="J11" s="1000"/>
      <c r="K11" s="1001"/>
      <c r="L11" s="1001"/>
      <c r="M11" s="1002" t="s">
        <v>771</v>
      </c>
      <c r="N11" s="1003"/>
      <c r="O11" s="1004"/>
    </row>
    <row r="12" spans="1:15" x14ac:dyDescent="0.2">
      <c r="C12" s="1005" t="s">
        <v>769</v>
      </c>
      <c r="D12" s="1006"/>
      <c r="E12" s="1006"/>
      <c r="F12" s="1006"/>
      <c r="G12" s="1006"/>
      <c r="H12" s="1006"/>
      <c r="I12" s="1006"/>
      <c r="J12" s="1005" t="s">
        <v>770</v>
      </c>
      <c r="K12" s="1006"/>
      <c r="L12" s="1006"/>
      <c r="M12" s="1007" t="s">
        <v>772</v>
      </c>
      <c r="N12" s="1008" t="s">
        <v>773</v>
      </c>
      <c r="O12" s="1009" t="s">
        <v>774</v>
      </c>
    </row>
    <row r="13" spans="1:15" x14ac:dyDescent="0.2">
      <c r="C13" s="1010"/>
      <c r="D13" s="1011"/>
      <c r="E13" s="1011"/>
      <c r="F13" s="1011"/>
      <c r="G13" s="1011"/>
      <c r="H13" s="1011"/>
      <c r="I13" s="1011"/>
      <c r="J13" s="1010"/>
      <c r="K13" s="1011"/>
      <c r="L13" s="1011"/>
      <c r="M13" s="1010"/>
      <c r="N13" s="713"/>
      <c r="O13" s="721"/>
    </row>
    <row r="14" spans="1:15" x14ac:dyDescent="0.2">
      <c r="C14" s="1010"/>
      <c r="D14" s="1011"/>
      <c r="E14" s="1011"/>
      <c r="F14" s="1011"/>
      <c r="G14" s="1011"/>
      <c r="H14" s="1011"/>
      <c r="I14" s="1011"/>
      <c r="J14" s="1010"/>
      <c r="K14" s="1011"/>
      <c r="L14" s="1011"/>
      <c r="M14" s="1010"/>
      <c r="N14" s="713"/>
      <c r="O14" s="721"/>
    </row>
    <row r="15" spans="1:15" x14ac:dyDescent="0.2">
      <c r="C15" s="1010"/>
      <c r="D15" s="1011"/>
      <c r="E15" s="1011"/>
      <c r="F15" s="1011"/>
      <c r="G15" s="1011"/>
      <c r="H15" s="1011"/>
      <c r="I15" s="1011"/>
      <c r="J15" s="1010"/>
      <c r="K15" s="1011"/>
      <c r="L15" s="1011"/>
      <c r="M15" s="1010"/>
      <c r="N15" s="713"/>
      <c r="O15" s="721"/>
    </row>
    <row r="16" spans="1:15" x14ac:dyDescent="0.2">
      <c r="C16" s="1010"/>
      <c r="D16" s="1011"/>
      <c r="E16" s="1011"/>
      <c r="F16" s="1011"/>
      <c r="G16" s="1011"/>
      <c r="H16" s="1011"/>
      <c r="I16" s="1011"/>
      <c r="J16" s="1010"/>
      <c r="K16" s="1011"/>
      <c r="L16" s="1011"/>
      <c r="M16" s="1010"/>
      <c r="N16" s="713"/>
      <c r="O16" s="721"/>
    </row>
    <row r="17" spans="2:15" x14ac:dyDescent="0.2">
      <c r="C17" s="1010"/>
      <c r="D17" s="1011"/>
      <c r="E17" s="1011"/>
      <c r="F17" s="1011"/>
      <c r="G17" s="1011"/>
      <c r="H17" s="1011"/>
      <c r="I17" s="1011"/>
      <c r="J17" s="1010"/>
      <c r="K17" s="1011"/>
      <c r="L17" s="1011"/>
      <c r="M17" s="1010"/>
      <c r="N17" s="713"/>
      <c r="O17" s="721"/>
    </row>
    <row r="18" spans="2:15" x14ac:dyDescent="0.2">
      <c r="C18" s="1010"/>
      <c r="D18" s="1011"/>
      <c r="E18" s="1011"/>
      <c r="F18" s="1011"/>
      <c r="G18" s="1011"/>
      <c r="H18" s="1011"/>
      <c r="I18" s="1011"/>
      <c r="J18" s="1010"/>
      <c r="K18" s="1011"/>
      <c r="L18" s="1011"/>
      <c r="M18" s="1010"/>
      <c r="N18" s="713"/>
      <c r="O18" s="721"/>
    </row>
    <row r="19" spans="2:15" x14ac:dyDescent="0.2">
      <c r="C19" s="1010"/>
      <c r="D19" s="1011"/>
      <c r="E19" s="1011"/>
      <c r="F19" s="1011"/>
      <c r="G19" s="1011"/>
      <c r="H19" s="1011"/>
      <c r="I19" s="1011"/>
      <c r="J19" s="1010"/>
      <c r="K19" s="1011"/>
      <c r="L19" s="1011"/>
      <c r="M19" s="1010"/>
      <c r="N19" s="713"/>
      <c r="O19" s="721"/>
    </row>
    <row r="20" spans="2:15" x14ac:dyDescent="0.2">
      <c r="C20" s="1010"/>
      <c r="D20" s="1011"/>
      <c r="E20" s="1011"/>
      <c r="F20" s="1011"/>
      <c r="G20" s="1011"/>
      <c r="H20" s="1011"/>
      <c r="I20" s="1011"/>
      <c r="J20" s="1010"/>
      <c r="K20" s="1011"/>
      <c r="L20" s="1011"/>
      <c r="M20" s="1010"/>
      <c r="N20" s="713"/>
      <c r="O20" s="721"/>
    </row>
    <row r="21" spans="2:15" x14ac:dyDescent="0.2">
      <c r="C21" s="1010"/>
      <c r="D21" s="1011"/>
      <c r="E21" s="1011"/>
      <c r="F21" s="1011"/>
      <c r="G21" s="1011"/>
      <c r="H21" s="1011"/>
      <c r="I21" s="1011"/>
      <c r="J21" s="1010"/>
      <c r="K21" s="1011"/>
      <c r="L21" s="1011"/>
      <c r="M21" s="1010"/>
      <c r="N21" s="713"/>
      <c r="O21" s="721"/>
    </row>
    <row r="23" spans="2:15" x14ac:dyDescent="0.2">
      <c r="C23" s="724" t="s">
        <v>983</v>
      </c>
    </row>
    <row r="24" spans="2:15" x14ac:dyDescent="0.2">
      <c r="D24" s="1012" t="s">
        <v>578</v>
      </c>
    </row>
    <row r="25" spans="2:15" x14ac:dyDescent="0.2">
      <c r="D25" s="1012" t="s">
        <v>512</v>
      </c>
    </row>
    <row r="26" spans="2:15" x14ac:dyDescent="0.2">
      <c r="D26" s="1012" t="s">
        <v>316</v>
      </c>
    </row>
    <row r="29" spans="2:15" x14ac:dyDescent="0.2">
      <c r="B29" s="999" t="s">
        <v>2173</v>
      </c>
      <c r="C29" s="988" t="s">
        <v>776</v>
      </c>
    </row>
    <row r="30" spans="2:15" x14ac:dyDescent="0.2">
      <c r="B30" s="999"/>
      <c r="C30" s="988"/>
    </row>
    <row r="31" spans="2:15" ht="27.75" customHeight="1" x14ac:dyDescent="0.2">
      <c r="B31" s="999"/>
      <c r="C31" s="1495" t="s">
        <v>2506</v>
      </c>
      <c r="D31" s="1495"/>
      <c r="E31" s="1495"/>
      <c r="F31" s="1495"/>
      <c r="G31" s="1495"/>
      <c r="H31" s="1495"/>
      <c r="I31" s="1495"/>
      <c r="J31" s="1495"/>
      <c r="K31" s="1495"/>
      <c r="L31" s="1495"/>
      <c r="M31" s="1495"/>
      <c r="N31" s="1495"/>
      <c r="O31" s="1495"/>
    </row>
    <row r="33" spans="2:15" x14ac:dyDescent="0.2">
      <c r="C33" s="1013" t="s">
        <v>777</v>
      </c>
      <c r="D33" s="1014"/>
      <c r="E33" s="1014"/>
      <c r="F33" s="1013" t="s">
        <v>375</v>
      </c>
      <c r="G33" s="1015"/>
      <c r="H33" s="1013" t="s">
        <v>778</v>
      </c>
      <c r="I33" s="1015"/>
      <c r="J33" s="1015"/>
      <c r="K33" s="1015"/>
      <c r="L33" s="1015"/>
      <c r="M33" s="1015"/>
      <c r="N33" s="1015"/>
      <c r="O33" s="1016"/>
    </row>
    <row r="34" spans="2:15" x14ac:dyDescent="0.2">
      <c r="C34" s="1542"/>
      <c r="D34" s="1543"/>
      <c r="E34" s="1544"/>
      <c r="F34" s="1545"/>
      <c r="G34" s="1546"/>
      <c r="H34" s="1017"/>
      <c r="I34" s="1018"/>
      <c r="J34" s="1018"/>
      <c r="K34" s="1018"/>
      <c r="L34" s="1018"/>
      <c r="M34" s="1018"/>
      <c r="N34" s="1018"/>
      <c r="O34" s="1019"/>
    </row>
    <row r="35" spans="2:15" x14ac:dyDescent="0.2">
      <c r="C35" s="1542"/>
      <c r="D35" s="1543"/>
      <c r="E35" s="1544"/>
      <c r="F35" s="1545"/>
      <c r="G35" s="1546"/>
      <c r="H35" s="1017"/>
      <c r="I35" s="1018"/>
      <c r="J35" s="1018"/>
      <c r="K35" s="1018"/>
      <c r="L35" s="1018"/>
      <c r="M35" s="1018"/>
      <c r="N35" s="1018"/>
      <c r="O35" s="1019"/>
    </row>
    <row r="36" spans="2:15" x14ac:dyDescent="0.2">
      <c r="C36" s="1542"/>
      <c r="D36" s="1543"/>
      <c r="E36" s="1544"/>
      <c r="F36" s="1545"/>
      <c r="G36" s="1546"/>
      <c r="H36" s="1017"/>
      <c r="I36" s="1018"/>
      <c r="J36" s="1018"/>
      <c r="K36" s="1018"/>
      <c r="L36" s="1018"/>
      <c r="M36" s="1018"/>
      <c r="N36" s="1018"/>
      <c r="O36" s="1019"/>
    </row>
    <row r="37" spans="2:15" x14ac:dyDescent="0.2">
      <c r="C37" s="1542"/>
      <c r="D37" s="1543"/>
      <c r="E37" s="1544"/>
      <c r="F37" s="1545"/>
      <c r="G37" s="1546"/>
      <c r="H37" s="1017"/>
      <c r="I37" s="1018"/>
      <c r="J37" s="1018"/>
      <c r="K37" s="1018"/>
      <c r="L37" s="1018"/>
      <c r="M37" s="1018"/>
      <c r="N37" s="1018"/>
      <c r="O37" s="1019"/>
    </row>
    <row r="38" spans="2:15" x14ac:dyDescent="0.2">
      <c r="C38" s="1542"/>
      <c r="D38" s="1543"/>
      <c r="E38" s="1544"/>
      <c r="F38" s="1545"/>
      <c r="G38" s="1546"/>
      <c r="H38" s="1017"/>
      <c r="I38" s="1018"/>
      <c r="J38" s="1018"/>
      <c r="K38" s="1018"/>
      <c r="L38" s="1018"/>
      <c r="M38" s="1018"/>
      <c r="N38" s="1018"/>
      <c r="O38" s="1019"/>
    </row>
    <row r="39" spans="2:15" x14ac:dyDescent="0.2">
      <c r="C39" s="1542"/>
      <c r="D39" s="1543"/>
      <c r="E39" s="1544"/>
      <c r="F39" s="1545"/>
      <c r="G39" s="1546"/>
      <c r="H39" s="1017"/>
      <c r="I39" s="1018"/>
      <c r="J39" s="1018"/>
      <c r="K39" s="1018"/>
      <c r="L39" s="1018"/>
      <c r="M39" s="1018"/>
      <c r="N39" s="1018"/>
      <c r="O39" s="1019"/>
    </row>
    <row r="40" spans="2:15" x14ac:dyDescent="0.2">
      <c r="C40" s="1542"/>
      <c r="D40" s="1543"/>
      <c r="E40" s="1544"/>
      <c r="F40" s="1545"/>
      <c r="G40" s="1546"/>
      <c r="H40" s="1017"/>
      <c r="I40" s="1018"/>
      <c r="J40" s="1018"/>
      <c r="K40" s="1018"/>
      <c r="L40" s="1018"/>
      <c r="M40" s="1018"/>
      <c r="N40" s="1018"/>
      <c r="O40" s="1019"/>
    </row>
    <row r="41" spans="2:15" x14ac:dyDescent="0.2">
      <c r="C41" s="1542"/>
      <c r="D41" s="1543"/>
      <c r="E41" s="1544"/>
      <c r="F41" s="1545"/>
      <c r="G41" s="1546"/>
      <c r="H41" s="1017"/>
      <c r="I41" s="1018"/>
      <c r="J41" s="1018"/>
      <c r="K41" s="1018"/>
      <c r="L41" s="1018"/>
      <c r="M41" s="1018"/>
      <c r="N41" s="1018"/>
      <c r="O41" s="1019"/>
    </row>
    <row r="42" spans="2:15" x14ac:dyDescent="0.2">
      <c r="C42" s="1020" t="s">
        <v>878</v>
      </c>
      <c r="D42" s="1014"/>
      <c r="E42" s="1014"/>
      <c r="F42" s="1549">
        <f>SUM(F34:F41)</f>
        <v>0</v>
      </c>
      <c r="G42" s="1550"/>
      <c r="H42" s="1017"/>
      <c r="I42" s="1018"/>
      <c r="J42" s="1018"/>
      <c r="K42" s="1018"/>
      <c r="L42" s="1018"/>
      <c r="M42" s="1018"/>
      <c r="N42" s="1018"/>
      <c r="O42" s="1019"/>
    </row>
    <row r="44" spans="2:15" x14ac:dyDescent="0.2">
      <c r="B44" s="999"/>
      <c r="C44" s="988"/>
    </row>
    <row r="45" spans="2:15" x14ac:dyDescent="0.2">
      <c r="B45" s="999"/>
      <c r="C45" s="988"/>
    </row>
    <row r="46" spans="2:15" x14ac:dyDescent="0.2">
      <c r="J46" s="1021"/>
      <c r="K46" s="1021"/>
    </row>
    <row r="47" spans="2:15" x14ac:dyDescent="0.2">
      <c r="J47" s="1021"/>
      <c r="K47" s="1021"/>
      <c r="L47" s="1021"/>
      <c r="M47" s="1021"/>
    </row>
    <row r="48" spans="2:15" x14ac:dyDescent="0.2">
      <c r="J48" s="1021"/>
      <c r="K48" s="1021"/>
      <c r="L48" s="1021"/>
      <c r="M48" s="1021"/>
      <c r="N48" s="1021"/>
      <c r="O48" s="1021"/>
    </row>
    <row r="49" spans="1:15" x14ac:dyDescent="0.2">
      <c r="J49" s="1021"/>
      <c r="K49" s="1021"/>
      <c r="L49" s="1021"/>
      <c r="M49" s="1021"/>
    </row>
    <row r="50" spans="1:15" x14ac:dyDescent="0.2">
      <c r="J50" s="1022"/>
      <c r="K50" s="1022"/>
      <c r="L50" s="1022"/>
      <c r="M50" s="1022"/>
      <c r="N50" s="1023"/>
      <c r="O50" s="1023"/>
    </row>
    <row r="51" spans="1:15" x14ac:dyDescent="0.2">
      <c r="J51" s="1547"/>
      <c r="K51" s="1547"/>
      <c r="L51" s="1547"/>
      <c r="M51" s="1547"/>
      <c r="N51" s="1023"/>
      <c r="O51" s="1023"/>
    </row>
    <row r="52" spans="1:15" x14ac:dyDescent="0.2">
      <c r="J52" s="1022"/>
      <c r="K52" s="1022"/>
      <c r="L52" s="1022"/>
      <c r="M52" s="1022"/>
      <c r="N52" s="1023"/>
      <c r="O52" s="1023"/>
    </row>
    <row r="53" spans="1:15" x14ac:dyDescent="0.2">
      <c r="J53" s="1547"/>
      <c r="K53" s="1547"/>
      <c r="L53" s="1547"/>
      <c r="M53" s="1547"/>
      <c r="N53" s="1023"/>
      <c r="O53" s="1023"/>
    </row>
    <row r="54" spans="1:15" x14ac:dyDescent="0.2">
      <c r="J54" s="1022"/>
      <c r="K54" s="1022"/>
      <c r="L54" s="1022"/>
      <c r="M54" s="1022"/>
      <c r="N54" s="1023"/>
      <c r="O54" s="1023"/>
    </row>
    <row r="55" spans="1:15" x14ac:dyDescent="0.2">
      <c r="J55" s="1547"/>
      <c r="K55" s="1547"/>
      <c r="L55" s="1547"/>
      <c r="M55" s="1547"/>
      <c r="N55" s="1023"/>
      <c r="O55" s="1023"/>
    </row>
    <row r="56" spans="1:15" x14ac:dyDescent="0.2">
      <c r="J56" s="1022"/>
      <c r="K56" s="1022"/>
      <c r="L56" s="1022"/>
      <c r="M56" s="1022"/>
      <c r="N56" s="1023"/>
      <c r="O56" s="1023"/>
    </row>
    <row r="57" spans="1:15" x14ac:dyDescent="0.2">
      <c r="J57" s="1547"/>
      <c r="K57" s="1547"/>
      <c r="L57" s="1547"/>
      <c r="M57" s="1547"/>
      <c r="N57" s="1023"/>
      <c r="O57" s="1023"/>
    </row>
    <row r="58" spans="1:15" x14ac:dyDescent="0.2">
      <c r="J58" s="1022"/>
      <c r="K58" s="1022"/>
      <c r="L58" s="1022"/>
      <c r="M58" s="1022"/>
      <c r="N58" s="1023"/>
      <c r="O58" s="1023"/>
    </row>
    <row r="59" spans="1:15" x14ac:dyDescent="0.2">
      <c r="E59" s="1012"/>
      <c r="J59" s="1023"/>
      <c r="K59" s="1023"/>
      <c r="L59" s="1023"/>
      <c r="M59" s="1023"/>
      <c r="N59" s="1023"/>
      <c r="O59" s="1023"/>
    </row>
    <row r="60" spans="1:15" x14ac:dyDescent="0.2">
      <c r="N60" s="600"/>
      <c r="O60" s="600"/>
    </row>
    <row r="63" spans="1:15" ht="15.75" x14ac:dyDescent="0.25">
      <c r="A63" s="1548" t="s">
        <v>1729</v>
      </c>
      <c r="B63" s="1548"/>
      <c r="C63" s="1548"/>
      <c r="D63" s="1548"/>
      <c r="E63" s="1548"/>
      <c r="F63" s="1548"/>
      <c r="G63" s="1548"/>
      <c r="H63" s="1548"/>
      <c r="I63" s="1548"/>
      <c r="J63" s="1548"/>
      <c r="K63" s="1548"/>
      <c r="L63" s="1548"/>
      <c r="M63" s="1548"/>
      <c r="N63" s="1548"/>
      <c r="O63" s="1548"/>
    </row>
  </sheetData>
  <mergeCells count="28">
    <mergeCell ref="J57:K57"/>
    <mergeCell ref="L57:M57"/>
    <mergeCell ref="A63:O63"/>
    <mergeCell ref="F42:G42"/>
    <mergeCell ref="J51:K51"/>
    <mergeCell ref="L51:M51"/>
    <mergeCell ref="J53:K53"/>
    <mergeCell ref="L53:M53"/>
    <mergeCell ref="J55:K55"/>
    <mergeCell ref="L55:M55"/>
    <mergeCell ref="C39:E39"/>
    <mergeCell ref="F39:G39"/>
    <mergeCell ref="C40:E40"/>
    <mergeCell ref="F40:G40"/>
    <mergeCell ref="C41:E41"/>
    <mergeCell ref="F41:G41"/>
    <mergeCell ref="C36:E36"/>
    <mergeCell ref="F36:G36"/>
    <mergeCell ref="C37:E37"/>
    <mergeCell ref="F37:G37"/>
    <mergeCell ref="C38:E38"/>
    <mergeCell ref="F38:G38"/>
    <mergeCell ref="C9:O9"/>
    <mergeCell ref="C31:O31"/>
    <mergeCell ref="C34:E34"/>
    <mergeCell ref="F34:G34"/>
    <mergeCell ref="C35:E35"/>
    <mergeCell ref="F35:G3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B8" sqref="B8"/>
    </sheetView>
  </sheetViews>
  <sheetFormatPr defaultRowHeight="12.75" x14ac:dyDescent="0.2"/>
  <cols>
    <col min="1" max="2" width="3.7109375" style="600" customWidth="1"/>
    <col min="3" max="9" width="9.140625" style="600"/>
    <col min="10" max="11" width="9.140625" style="600" customWidth="1"/>
    <col min="12" max="16384" width="9.140625" style="600"/>
  </cols>
  <sheetData>
    <row r="1" spans="1:15" ht="18" x14ac:dyDescent="0.25">
      <c r="A1" s="1452">
        <f>'TABLE OF CONTENTS'!A1</f>
        <v>0</v>
      </c>
      <c r="B1" s="1452"/>
      <c r="C1" s="1452"/>
      <c r="D1" s="1452"/>
      <c r="E1" s="1452"/>
      <c r="F1" s="1452"/>
      <c r="G1" s="1452"/>
      <c r="H1" s="1452"/>
      <c r="I1" s="1452"/>
      <c r="J1" s="1452"/>
      <c r="K1" s="1452"/>
      <c r="L1" s="1452"/>
      <c r="M1" s="1452"/>
      <c r="N1" s="1452"/>
      <c r="O1" s="1452"/>
    </row>
    <row r="2" spans="1:15" ht="18" x14ac:dyDescent="0.25">
      <c r="A2" s="1452" t="s">
        <v>1056</v>
      </c>
      <c r="B2" s="1452"/>
      <c r="C2" s="1452"/>
      <c r="D2" s="1452"/>
      <c r="E2" s="1452"/>
      <c r="F2" s="1452"/>
      <c r="G2" s="1452"/>
      <c r="H2" s="1452"/>
      <c r="I2" s="1452"/>
      <c r="J2" s="1452"/>
      <c r="K2" s="1452"/>
      <c r="L2" s="1452"/>
      <c r="M2" s="1452"/>
      <c r="N2" s="1452"/>
      <c r="O2" s="1452"/>
    </row>
    <row r="3" spans="1:15" ht="18" x14ac:dyDescent="0.25">
      <c r="A3" s="1453" t="str">
        <f>'TABLE OF CONTENTS'!A4</f>
        <v>FISCAL YEAR ENDING JUNE 30, 2024</v>
      </c>
      <c r="B3" s="1453"/>
      <c r="C3" s="1453"/>
      <c r="D3" s="1453"/>
      <c r="E3" s="1453"/>
      <c r="F3" s="1453"/>
      <c r="G3" s="1453"/>
      <c r="H3" s="1453"/>
      <c r="I3" s="1453"/>
      <c r="J3" s="1453"/>
      <c r="K3" s="1453"/>
      <c r="L3" s="1453"/>
      <c r="M3" s="1453"/>
      <c r="N3" s="1453"/>
      <c r="O3" s="1453"/>
    </row>
    <row r="4" spans="1:15" ht="12" customHeight="1" x14ac:dyDescent="0.25">
      <c r="A4" s="768"/>
      <c r="B4" s="768"/>
      <c r="C4" s="768"/>
      <c r="D4" s="768"/>
      <c r="E4" s="768"/>
      <c r="F4" s="768"/>
      <c r="G4" s="768"/>
      <c r="H4" s="768"/>
      <c r="I4" s="768"/>
      <c r="J4" s="768"/>
      <c r="K4" s="768"/>
      <c r="L4" s="768"/>
      <c r="M4" s="768"/>
      <c r="N4" s="768"/>
      <c r="O4" s="768"/>
    </row>
    <row r="5" spans="1:15" ht="18" x14ac:dyDescent="0.25">
      <c r="A5" s="995" t="s">
        <v>72</v>
      </c>
      <c r="B5" s="995"/>
      <c r="C5" s="988" t="s">
        <v>631</v>
      </c>
      <c r="D5" s="988"/>
      <c r="E5" s="724"/>
      <c r="F5" s="724"/>
      <c r="G5" s="724"/>
      <c r="H5" s="724"/>
      <c r="I5" s="768"/>
      <c r="J5" s="768"/>
      <c r="K5" s="768"/>
      <c r="L5" s="768"/>
    </row>
    <row r="7" spans="1:15" x14ac:dyDescent="0.2">
      <c r="B7" s="602" t="s">
        <v>1571</v>
      </c>
      <c r="C7" s="601" t="s">
        <v>1568</v>
      </c>
    </row>
    <row r="8" spans="1:15" x14ac:dyDescent="0.2">
      <c r="B8" s="602"/>
      <c r="C8" s="601"/>
    </row>
    <row r="9" spans="1:15" ht="40.5" customHeight="1" x14ac:dyDescent="0.2">
      <c r="B9" s="602"/>
      <c r="C9" s="1219" t="s">
        <v>2507</v>
      </c>
      <c r="D9" s="1219"/>
      <c r="E9" s="1219"/>
      <c r="F9" s="1219"/>
      <c r="G9" s="1219"/>
      <c r="H9" s="1219"/>
      <c r="I9" s="1219"/>
      <c r="J9" s="1219"/>
      <c r="K9" s="1219"/>
      <c r="L9" s="1219"/>
      <c r="M9" s="1219"/>
      <c r="N9" s="1219"/>
      <c r="O9" s="1219"/>
    </row>
    <row r="11" spans="1:15" x14ac:dyDescent="0.2">
      <c r="E11" s="600" t="s">
        <v>1220</v>
      </c>
    </row>
    <row r="12" spans="1:15" x14ac:dyDescent="0.2">
      <c r="E12" s="600" t="s">
        <v>1221</v>
      </c>
    </row>
    <row r="14" spans="1:15" x14ac:dyDescent="0.2">
      <c r="E14" s="600" t="s">
        <v>1222</v>
      </c>
    </row>
    <row r="15" spans="1:15" x14ac:dyDescent="0.2">
      <c r="E15" s="600" t="s">
        <v>1223</v>
      </c>
    </row>
    <row r="16" spans="1:15" x14ac:dyDescent="0.2">
      <c r="E16" s="600" t="s">
        <v>1224</v>
      </c>
    </row>
    <row r="18" spans="5:15" x14ac:dyDescent="0.2">
      <c r="E18" s="600" t="s">
        <v>1225</v>
      </c>
    </row>
    <row r="19" spans="5:15" x14ac:dyDescent="0.2">
      <c r="E19" s="600" t="s">
        <v>1226</v>
      </c>
    </row>
    <row r="20" spans="5:15" x14ac:dyDescent="0.2">
      <c r="E20" s="600" t="s">
        <v>1227</v>
      </c>
    </row>
    <row r="22" spans="5:15" x14ac:dyDescent="0.2">
      <c r="E22" s="600" t="s">
        <v>1228</v>
      </c>
    </row>
    <row r="23" spans="5:15" x14ac:dyDescent="0.2">
      <c r="E23" s="600" t="s">
        <v>1240</v>
      </c>
    </row>
    <row r="25" spans="5:15" x14ac:dyDescent="0.2">
      <c r="E25" s="600" t="s">
        <v>1241</v>
      </c>
    </row>
    <row r="26" spans="5:15" x14ac:dyDescent="0.2">
      <c r="E26" s="1024"/>
      <c r="F26" s="647"/>
      <c r="G26" s="647"/>
      <c r="H26" s="647"/>
      <c r="I26" s="647"/>
      <c r="J26" s="647"/>
      <c r="K26" s="647"/>
      <c r="L26" s="647"/>
    </row>
    <row r="27" spans="5:15" x14ac:dyDescent="0.2">
      <c r="E27" s="892"/>
      <c r="F27" s="647"/>
      <c r="G27" s="665"/>
      <c r="H27" s="647"/>
      <c r="I27" s="647"/>
      <c r="J27" s="647"/>
      <c r="K27" s="647"/>
      <c r="L27" s="665"/>
    </row>
    <row r="28" spans="5:15" x14ac:dyDescent="0.2">
      <c r="E28" s="605" t="s">
        <v>1569</v>
      </c>
      <c r="H28" s="647"/>
      <c r="I28" s="647"/>
      <c r="J28" s="647"/>
      <c r="K28" s="647"/>
      <c r="L28" s="665"/>
    </row>
    <row r="29" spans="5:15" x14ac:dyDescent="0.2">
      <c r="E29" s="1024"/>
      <c r="F29" s="647"/>
      <c r="G29" s="647"/>
      <c r="H29" s="647"/>
      <c r="I29" s="647"/>
      <c r="J29" s="647"/>
      <c r="K29" s="647"/>
      <c r="L29" s="647"/>
    </row>
    <row r="30" spans="5:15" x14ac:dyDescent="0.2">
      <c r="E30" s="616"/>
    </row>
    <row r="31" spans="5:15" x14ac:dyDescent="0.2">
      <c r="E31" s="600" t="s">
        <v>1229</v>
      </c>
    </row>
    <row r="32" spans="5:15" x14ac:dyDescent="0.2">
      <c r="E32" s="600" t="s">
        <v>1230</v>
      </c>
    </row>
    <row r="33" spans="2:15" x14ac:dyDescent="0.2">
      <c r="E33" s="600" t="s">
        <v>1231</v>
      </c>
    </row>
    <row r="35" spans="2:15" x14ac:dyDescent="0.2">
      <c r="C35" s="601" t="s">
        <v>1570</v>
      </c>
    </row>
    <row r="36" spans="2:15" x14ac:dyDescent="0.2">
      <c r="C36" s="601"/>
    </row>
    <row r="37" spans="2:15" ht="78" customHeight="1" x14ac:dyDescent="0.2">
      <c r="C37" s="1219" t="s">
        <v>2508</v>
      </c>
      <c r="D37" s="1219"/>
      <c r="E37" s="1219"/>
      <c r="F37" s="1219"/>
      <c r="G37" s="1219"/>
      <c r="H37" s="1219"/>
      <c r="I37" s="1219"/>
      <c r="J37" s="1219"/>
      <c r="K37" s="1219"/>
      <c r="L37" s="1219"/>
      <c r="M37" s="1219"/>
      <c r="N37" s="1219"/>
      <c r="O37" s="1219"/>
    </row>
    <row r="38" spans="2:15" x14ac:dyDescent="0.2">
      <c r="C38" s="601"/>
    </row>
    <row r="40" spans="2:15" x14ac:dyDescent="0.2">
      <c r="B40" s="602" t="s">
        <v>1571</v>
      </c>
      <c r="C40" s="601" t="s">
        <v>1234</v>
      </c>
      <c r="D40" s="1025"/>
    </row>
    <row r="41" spans="2:15" x14ac:dyDescent="0.2">
      <c r="B41" s="602"/>
      <c r="C41" s="601"/>
      <c r="D41" s="1025"/>
    </row>
    <row r="42" spans="2:15" ht="66" customHeight="1" x14ac:dyDescent="0.2">
      <c r="B42" s="602"/>
      <c r="C42" s="1219" t="s">
        <v>2509</v>
      </c>
      <c r="D42" s="1219"/>
      <c r="E42" s="1219"/>
      <c r="F42" s="1219"/>
      <c r="G42" s="1219"/>
      <c r="H42" s="1219"/>
      <c r="I42" s="1219"/>
      <c r="J42" s="1219"/>
      <c r="K42" s="1219"/>
      <c r="L42" s="1219"/>
      <c r="M42" s="1219"/>
      <c r="N42" s="1219"/>
      <c r="O42" s="1219"/>
    </row>
    <row r="43" spans="2:15" x14ac:dyDescent="0.2">
      <c r="B43" s="602"/>
      <c r="C43" s="601"/>
      <c r="D43" s="1025"/>
    </row>
    <row r="44" spans="2:15" x14ac:dyDescent="0.2">
      <c r="G44" s="600" t="s">
        <v>1235</v>
      </c>
      <c r="H44" s="647" t="s">
        <v>1211</v>
      </c>
      <c r="I44" s="647"/>
    </row>
    <row r="45" spans="2:15" x14ac:dyDescent="0.2">
      <c r="G45" s="600" t="s">
        <v>1236</v>
      </c>
      <c r="H45" s="665" t="s">
        <v>1209</v>
      </c>
      <c r="I45" s="665"/>
    </row>
    <row r="46" spans="2:15" x14ac:dyDescent="0.2">
      <c r="G46" s="600" t="s">
        <v>1237</v>
      </c>
      <c r="H46" s="665" t="s">
        <v>1208</v>
      </c>
      <c r="I46" s="665"/>
    </row>
    <row r="47" spans="2:15" x14ac:dyDescent="0.2">
      <c r="G47" s="600" t="s">
        <v>1238</v>
      </c>
      <c r="H47" s="665" t="s">
        <v>1216</v>
      </c>
      <c r="I47" s="665"/>
    </row>
    <row r="49" spans="1:15" ht="63.75" customHeight="1" x14ac:dyDescent="0.2">
      <c r="C49" s="1219" t="s">
        <v>2510</v>
      </c>
      <c r="D49" s="1219"/>
      <c r="E49" s="1219"/>
      <c r="F49" s="1219"/>
      <c r="G49" s="1219"/>
      <c r="H49" s="1219"/>
      <c r="I49" s="1219"/>
      <c r="J49" s="1219"/>
      <c r="K49" s="1219"/>
      <c r="L49" s="1219"/>
      <c r="M49" s="1219"/>
      <c r="N49" s="1219"/>
      <c r="O49" s="1219"/>
    </row>
    <row r="51" spans="1:15" x14ac:dyDescent="0.2">
      <c r="G51" s="600" t="s">
        <v>1235</v>
      </c>
      <c r="H51" s="647"/>
      <c r="I51" s="647"/>
    </row>
    <row r="52" spans="1:15" x14ac:dyDescent="0.2">
      <c r="G52" s="600" t="s">
        <v>1236</v>
      </c>
      <c r="H52" s="665"/>
      <c r="I52" s="665"/>
    </row>
    <row r="53" spans="1:15" x14ac:dyDescent="0.2">
      <c r="G53" s="600" t="s">
        <v>1237</v>
      </c>
      <c r="H53" s="665"/>
      <c r="I53" s="665"/>
    </row>
    <row r="55" spans="1:15" ht="15.75" x14ac:dyDescent="0.25">
      <c r="A55" s="1548" t="s">
        <v>1730</v>
      </c>
      <c r="B55" s="1548"/>
      <c r="C55" s="1548"/>
      <c r="D55" s="1548"/>
      <c r="E55" s="1548"/>
      <c r="F55" s="1548"/>
      <c r="G55" s="1548"/>
      <c r="H55" s="1548"/>
      <c r="I55" s="1548"/>
      <c r="J55" s="1548"/>
      <c r="K55" s="1548"/>
      <c r="L55" s="1548"/>
      <c r="M55" s="1548"/>
      <c r="N55" s="1548"/>
      <c r="O55" s="1548"/>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RowHeight="12.75" x14ac:dyDescent="0.2"/>
  <cols>
    <col min="1" max="2" width="3.7109375" style="600" customWidth="1"/>
    <col min="3" max="3" width="15.42578125" style="600" customWidth="1"/>
    <col min="4" max="9" width="9.140625" style="600"/>
    <col min="10" max="10" width="9.140625" style="600" customWidth="1"/>
    <col min="11" max="16384" width="9.140625" style="600"/>
  </cols>
  <sheetData>
    <row r="1" spans="1:15" ht="18" x14ac:dyDescent="0.25">
      <c r="A1" s="1452">
        <f>'TABLE OF CONTENTS'!A1</f>
        <v>0</v>
      </c>
      <c r="B1" s="1452"/>
      <c r="C1" s="1452"/>
      <c r="D1" s="1452"/>
      <c r="E1" s="1452"/>
      <c r="F1" s="1452"/>
      <c r="G1" s="1452"/>
      <c r="H1" s="1452"/>
      <c r="I1" s="1452"/>
      <c r="J1" s="1452"/>
      <c r="K1" s="1452"/>
      <c r="L1" s="1452"/>
      <c r="M1" s="1452"/>
      <c r="N1" s="1452"/>
      <c r="O1" s="1452"/>
    </row>
    <row r="2" spans="1:15" ht="18" x14ac:dyDescent="0.25">
      <c r="A2" s="1452" t="s">
        <v>1056</v>
      </c>
      <c r="B2" s="1452"/>
      <c r="C2" s="1452"/>
      <c r="D2" s="1452"/>
      <c r="E2" s="1452"/>
      <c r="F2" s="1452"/>
      <c r="G2" s="1452"/>
      <c r="H2" s="1452"/>
      <c r="I2" s="1452"/>
      <c r="J2" s="1452"/>
      <c r="K2" s="1452"/>
      <c r="L2" s="1452"/>
      <c r="M2" s="1452"/>
      <c r="N2" s="1452"/>
      <c r="O2" s="1452"/>
    </row>
    <row r="3" spans="1:15" ht="18" x14ac:dyDescent="0.25">
      <c r="A3" s="1453" t="str">
        <f>'TABLE OF CONTENTS'!A4</f>
        <v>FISCAL YEAR ENDING JUNE 30, 2024</v>
      </c>
      <c r="B3" s="1453"/>
      <c r="C3" s="1453"/>
      <c r="D3" s="1453"/>
      <c r="E3" s="1453"/>
      <c r="F3" s="1453"/>
      <c r="G3" s="1453"/>
      <c r="H3" s="1453"/>
      <c r="I3" s="1453"/>
      <c r="J3" s="1453"/>
      <c r="K3" s="1453"/>
      <c r="L3" s="1453"/>
      <c r="M3" s="1453"/>
      <c r="N3" s="1453"/>
      <c r="O3" s="1453"/>
    </row>
    <row r="5" spans="1:15" x14ac:dyDescent="0.2">
      <c r="A5" s="995" t="s">
        <v>72</v>
      </c>
      <c r="B5" s="995"/>
      <c r="C5" s="988" t="s">
        <v>631</v>
      </c>
    </row>
    <row r="7" spans="1:15" x14ac:dyDescent="0.2">
      <c r="B7" s="602" t="s">
        <v>1572</v>
      </c>
      <c r="C7" s="601" t="s">
        <v>1239</v>
      </c>
      <c r="D7" s="1025"/>
      <c r="E7" s="1025"/>
      <c r="F7" s="1025"/>
      <c r="G7" s="1025"/>
    </row>
    <row r="8" spans="1:15" x14ac:dyDescent="0.2">
      <c r="B8" s="602"/>
      <c r="C8" s="1219" t="s">
        <v>2511</v>
      </c>
      <c r="D8" s="1219"/>
      <c r="E8" s="1219"/>
      <c r="F8" s="1219"/>
      <c r="G8" s="1219"/>
      <c r="H8" s="1219"/>
      <c r="I8" s="1219"/>
      <c r="J8" s="1219"/>
      <c r="K8" s="1219"/>
      <c r="L8" s="1219"/>
      <c r="M8" s="1219"/>
      <c r="N8" s="1219"/>
      <c r="O8" s="1219"/>
    </row>
    <row r="9" spans="1:15" x14ac:dyDescent="0.2">
      <c r="B9" s="602"/>
      <c r="C9" s="601"/>
      <c r="D9" s="1025"/>
      <c r="E9" s="1025"/>
      <c r="F9" s="1025"/>
      <c r="G9" s="1025"/>
    </row>
    <row r="10" spans="1:15" x14ac:dyDescent="0.2">
      <c r="B10" s="602" t="s">
        <v>1573</v>
      </c>
      <c r="C10" s="601" t="s">
        <v>1247</v>
      </c>
      <c r="D10" s="1025"/>
      <c r="E10" s="1025"/>
      <c r="F10" s="1025"/>
      <c r="G10" s="1025"/>
    </row>
    <row r="11" spans="1:15" x14ac:dyDescent="0.2">
      <c r="B11" s="602"/>
      <c r="C11" s="601"/>
      <c r="D11" s="1025"/>
      <c r="E11" s="1025"/>
      <c r="F11" s="1025"/>
      <c r="G11" s="1025"/>
    </row>
    <row r="12" spans="1:15" x14ac:dyDescent="0.2">
      <c r="C12" s="600" t="s">
        <v>1242</v>
      </c>
    </row>
    <row r="14" spans="1:15" ht="13.5" thickBot="1" x14ac:dyDescent="0.25">
      <c r="D14" s="1026" t="s">
        <v>1245</v>
      </c>
      <c r="E14" s="1027"/>
      <c r="F14" s="1027"/>
      <c r="G14" s="1027"/>
      <c r="H14" s="1028"/>
      <c r="I14" s="1552" t="s">
        <v>1243</v>
      </c>
      <c r="J14" s="1552"/>
      <c r="K14" s="1552"/>
      <c r="L14" s="1553"/>
    </row>
    <row r="15" spans="1:15" x14ac:dyDescent="0.2">
      <c r="D15" s="1431"/>
      <c r="E15" s="1432"/>
      <c r="F15" s="1432"/>
      <c r="G15" s="1432"/>
      <c r="I15" s="1432"/>
      <c r="J15" s="1432"/>
      <c r="K15" s="1432"/>
      <c r="L15" s="1551"/>
    </row>
    <row r="16" spans="1:15" x14ac:dyDescent="0.2">
      <c r="D16" s="1422"/>
      <c r="E16" s="1384"/>
      <c r="F16" s="1384"/>
      <c r="G16" s="1384"/>
      <c r="I16" s="1384"/>
      <c r="J16" s="1384"/>
      <c r="K16" s="1384"/>
      <c r="L16" s="1423"/>
    </row>
    <row r="17" spans="2:14" x14ac:dyDescent="0.2">
      <c r="D17" s="1422"/>
      <c r="E17" s="1384"/>
      <c r="F17" s="1384"/>
      <c r="G17" s="1384"/>
      <c r="I17" s="1384"/>
      <c r="J17" s="1384"/>
      <c r="K17" s="1384"/>
      <c r="L17" s="1423"/>
    </row>
    <row r="18" spans="2:14" x14ac:dyDescent="0.2">
      <c r="D18" s="1422"/>
      <c r="E18" s="1384"/>
      <c r="F18" s="1384"/>
      <c r="G18" s="1384"/>
      <c r="I18" s="1384"/>
      <c r="J18" s="1384"/>
      <c r="K18" s="1384"/>
      <c r="L18" s="1423"/>
    </row>
    <row r="19" spans="2:14" x14ac:dyDescent="0.2">
      <c r="D19" s="1422"/>
      <c r="E19" s="1384"/>
      <c r="F19" s="1384"/>
      <c r="G19" s="1384"/>
      <c r="I19" s="1384"/>
      <c r="J19" s="1384"/>
      <c r="K19" s="1384"/>
      <c r="L19" s="1423"/>
    </row>
    <row r="20" spans="2:14" x14ac:dyDescent="0.2">
      <c r="D20" s="1422"/>
      <c r="E20" s="1384"/>
      <c r="F20" s="1384"/>
      <c r="G20" s="1384"/>
      <c r="I20" s="1384"/>
      <c r="J20" s="1384"/>
      <c r="K20" s="1384"/>
      <c r="L20" s="1423"/>
    </row>
    <row r="21" spans="2:14" x14ac:dyDescent="0.2">
      <c r="D21" s="1422"/>
      <c r="E21" s="1384"/>
      <c r="F21" s="1384"/>
      <c r="G21" s="1384"/>
      <c r="H21" s="647"/>
      <c r="I21" s="1384"/>
      <c r="J21" s="1384"/>
      <c r="K21" s="1384"/>
      <c r="L21" s="1423"/>
    </row>
    <row r="22" spans="2:14" x14ac:dyDescent="0.2">
      <c r="B22" s="602"/>
    </row>
    <row r="23" spans="2:14" x14ac:dyDescent="0.2">
      <c r="B23" s="602" t="s">
        <v>1574</v>
      </c>
      <c r="C23" s="601" t="s">
        <v>1249</v>
      </c>
      <c r="D23" s="1025"/>
      <c r="E23" s="1025"/>
      <c r="F23" s="1025"/>
      <c r="G23" s="1025"/>
      <c r="H23" s="1025"/>
      <c r="I23" s="1025"/>
      <c r="J23" s="1025"/>
    </row>
    <row r="24" spans="2:14" x14ac:dyDescent="0.2">
      <c r="B24" s="602"/>
      <c r="C24" s="601"/>
      <c r="D24" s="1025"/>
      <c r="E24" s="1025"/>
      <c r="F24" s="1025"/>
      <c r="G24" s="1025"/>
      <c r="H24" s="1025"/>
      <c r="I24" s="1025"/>
      <c r="J24" s="1025"/>
    </row>
    <row r="25" spans="2:14" x14ac:dyDescent="0.2">
      <c r="D25" s="600" t="s">
        <v>1264</v>
      </c>
    </row>
    <row r="26" spans="2:14" x14ac:dyDescent="0.2">
      <c r="D26" s="647"/>
      <c r="E26" s="647"/>
      <c r="F26" s="647"/>
      <c r="G26" s="647"/>
      <c r="H26" s="647"/>
      <c r="I26" s="647"/>
      <c r="J26" s="647"/>
      <c r="K26" s="647"/>
      <c r="L26" s="647"/>
    </row>
    <row r="27" spans="2:14" x14ac:dyDescent="0.2">
      <c r="D27" s="665"/>
      <c r="E27" s="665"/>
      <c r="F27" s="665"/>
      <c r="G27" s="665"/>
      <c r="H27" s="665"/>
      <c r="I27" s="665"/>
      <c r="J27" s="665"/>
      <c r="K27" s="665"/>
      <c r="L27" s="665"/>
    </row>
    <row r="29" spans="2:14" x14ac:dyDescent="0.2">
      <c r="D29" s="600" t="s">
        <v>1232</v>
      </c>
    </row>
    <row r="30" spans="2:14" x14ac:dyDescent="0.2">
      <c r="D30" s="1029"/>
      <c r="E30" s="1029"/>
      <c r="F30" s="1029"/>
      <c r="G30" s="1029"/>
      <c r="H30" s="1029"/>
      <c r="I30" s="1029"/>
      <c r="J30" s="1029"/>
      <c r="K30" s="1029"/>
      <c r="L30" s="1029"/>
      <c r="M30" s="1025"/>
    </row>
    <row r="31" spans="2:14" x14ac:dyDescent="0.2">
      <c r="D31" s="665"/>
      <c r="E31" s="665"/>
      <c r="F31" s="665"/>
      <c r="G31" s="665"/>
      <c r="H31" s="665"/>
      <c r="I31" s="665"/>
      <c r="J31" s="665"/>
      <c r="K31" s="665"/>
      <c r="L31" s="665"/>
    </row>
    <row r="33" spans="2:14" x14ac:dyDescent="0.2">
      <c r="D33" s="600" t="s">
        <v>1233</v>
      </c>
    </row>
    <row r="34" spans="2:14" x14ac:dyDescent="0.2">
      <c r="D34" s="647"/>
      <c r="E34" s="647"/>
      <c r="F34" s="647"/>
      <c r="G34" s="647"/>
      <c r="H34" s="647"/>
      <c r="I34" s="647"/>
      <c r="J34" s="647"/>
      <c r="K34" s="647"/>
      <c r="L34" s="647"/>
    </row>
    <row r="35" spans="2:14" x14ac:dyDescent="0.2">
      <c r="D35" s="665"/>
      <c r="E35" s="665"/>
      <c r="F35" s="665"/>
      <c r="G35" s="665"/>
      <c r="H35" s="665"/>
      <c r="I35" s="665"/>
      <c r="J35" s="665"/>
      <c r="K35" s="665"/>
      <c r="L35" s="665"/>
    </row>
    <row r="37" spans="2:14" x14ac:dyDescent="0.2">
      <c r="B37" s="602" t="s">
        <v>1575</v>
      </c>
      <c r="C37" s="601" t="s">
        <v>1248</v>
      </c>
      <c r="D37" s="1025"/>
      <c r="E37" s="1025"/>
      <c r="F37" s="1025"/>
    </row>
    <row r="38" spans="2:14" x14ac:dyDescent="0.2">
      <c r="B38" s="602"/>
      <c r="C38" s="601"/>
      <c r="D38" s="1025"/>
      <c r="E38" s="1025"/>
      <c r="F38" s="1025"/>
    </row>
    <row r="39" spans="2:14" x14ac:dyDescent="0.2">
      <c r="C39" s="600" t="s">
        <v>1246</v>
      </c>
    </row>
    <row r="41" spans="2:14" ht="13.5" thickBot="1" x14ac:dyDescent="0.25">
      <c r="D41" s="1554" t="s">
        <v>1361</v>
      </c>
      <c r="E41" s="1552"/>
      <c r="F41" s="1552"/>
      <c r="G41" s="993"/>
      <c r="H41" s="1552" t="s">
        <v>1244</v>
      </c>
      <c r="I41" s="1552"/>
      <c r="J41" s="993"/>
      <c r="K41" s="1552" t="s">
        <v>1359</v>
      </c>
      <c r="L41" s="1553"/>
    </row>
    <row r="42" spans="2:14" x14ac:dyDescent="0.2">
      <c r="D42" s="1431"/>
      <c r="E42" s="1432"/>
      <c r="F42" s="1432"/>
      <c r="H42" s="1432"/>
      <c r="I42" s="1432"/>
      <c r="K42" s="1432"/>
      <c r="L42" s="1551"/>
    </row>
    <row r="43" spans="2:14" x14ac:dyDescent="0.2">
      <c r="D43" s="1422"/>
      <c r="E43" s="1384"/>
      <c r="F43" s="1384"/>
      <c r="H43" s="1384"/>
      <c r="I43" s="1384"/>
      <c r="K43" s="1384"/>
      <c r="L43" s="1423"/>
    </row>
    <row r="44" spans="2:14" x14ac:dyDescent="0.2">
      <c r="D44" s="1422"/>
      <c r="E44" s="1384"/>
      <c r="F44" s="1384"/>
      <c r="H44" s="1384"/>
      <c r="I44" s="1384"/>
      <c r="K44" s="1384"/>
      <c r="L44" s="1423"/>
    </row>
    <row r="45" spans="2:14" x14ac:dyDescent="0.2">
      <c r="D45" s="1422"/>
      <c r="E45" s="1384"/>
      <c r="F45" s="1384"/>
      <c r="H45" s="1384"/>
      <c r="I45" s="1384"/>
      <c r="K45" s="1384"/>
      <c r="L45" s="1423"/>
    </row>
    <row r="46" spans="2:14" x14ac:dyDescent="0.2">
      <c r="D46" s="1422"/>
      <c r="E46" s="1384"/>
      <c r="F46" s="1384"/>
      <c r="H46" s="1384"/>
      <c r="I46" s="1384"/>
      <c r="K46" s="1384"/>
      <c r="L46" s="1423"/>
    </row>
    <row r="47" spans="2:14" x14ac:dyDescent="0.2">
      <c r="D47" s="1422"/>
      <c r="E47" s="1384"/>
      <c r="F47" s="1384"/>
      <c r="H47" s="1384"/>
      <c r="I47" s="1384"/>
      <c r="K47" s="1384"/>
      <c r="L47" s="1423"/>
    </row>
    <row r="48" spans="2:14" x14ac:dyDescent="0.2">
      <c r="D48" s="1422"/>
      <c r="E48" s="1384"/>
      <c r="F48" s="1384"/>
      <c r="G48" s="647"/>
      <c r="H48" s="1384"/>
      <c r="I48" s="1384"/>
      <c r="J48" s="647"/>
      <c r="K48" s="1384"/>
      <c r="L48" s="1423"/>
    </row>
    <row r="50" spans="1:15" x14ac:dyDescent="0.2">
      <c r="B50" s="602" t="s">
        <v>2512</v>
      </c>
      <c r="C50" s="601" t="s">
        <v>1262</v>
      </c>
      <c r="D50" s="1025"/>
      <c r="E50" s="1025"/>
      <c r="F50" s="1025"/>
    </row>
    <row r="51" spans="1:15" x14ac:dyDescent="0.2">
      <c r="B51" s="602"/>
      <c r="C51" s="601"/>
      <c r="D51" s="1025"/>
      <c r="E51" s="1025"/>
      <c r="F51" s="1025"/>
    </row>
    <row r="52" spans="1:15" x14ac:dyDescent="0.2">
      <c r="C52" s="600" t="s">
        <v>1263</v>
      </c>
    </row>
    <row r="53" spans="1:15" ht="13.5" thickBot="1" x14ac:dyDescent="0.25">
      <c r="D53" s="1554" t="s">
        <v>1361</v>
      </c>
      <c r="E53" s="1552"/>
      <c r="F53" s="1552"/>
      <c r="G53" s="993"/>
      <c r="H53" s="1552" t="s">
        <v>1244</v>
      </c>
      <c r="I53" s="1552"/>
      <c r="J53" s="993"/>
      <c r="K53" s="1552" t="s">
        <v>1360</v>
      </c>
      <c r="L53" s="1553"/>
    </row>
    <row r="54" spans="1:15" x14ac:dyDescent="0.2">
      <c r="D54" s="1431"/>
      <c r="E54" s="1432"/>
      <c r="F54" s="1432"/>
      <c r="H54" s="1432"/>
      <c r="I54" s="1432"/>
      <c r="K54" s="1432"/>
      <c r="L54" s="1551"/>
    </row>
    <row r="55" spans="1:15" x14ac:dyDescent="0.2">
      <c r="D55" s="1422"/>
      <c r="E55" s="1384"/>
      <c r="F55" s="1384"/>
      <c r="H55" s="1384"/>
      <c r="I55" s="1384"/>
      <c r="K55" s="1384"/>
      <c r="L55" s="1423"/>
    </row>
    <row r="56" spans="1:15" x14ac:dyDescent="0.2">
      <c r="D56" s="1422"/>
      <c r="E56" s="1384"/>
      <c r="F56" s="1384"/>
      <c r="H56" s="1384"/>
      <c r="I56" s="1384"/>
      <c r="K56" s="1384"/>
      <c r="L56" s="1423"/>
    </row>
    <row r="57" spans="1:15" x14ac:dyDescent="0.2">
      <c r="D57" s="1422"/>
      <c r="E57" s="1384"/>
      <c r="F57" s="1384"/>
      <c r="H57" s="1384"/>
      <c r="I57" s="1384"/>
      <c r="K57" s="1384"/>
      <c r="L57" s="1423"/>
    </row>
    <row r="58" spans="1:15" x14ac:dyDescent="0.2">
      <c r="D58" s="1422"/>
      <c r="E58" s="1384"/>
      <c r="F58" s="1384"/>
      <c r="H58" s="1384"/>
      <c r="I58" s="1384"/>
      <c r="K58" s="1384"/>
      <c r="L58" s="1423"/>
    </row>
    <row r="59" spans="1:15" x14ac:dyDescent="0.2">
      <c r="D59" s="1422"/>
      <c r="E59" s="1384"/>
      <c r="F59" s="1384"/>
      <c r="H59" s="1384"/>
      <c r="I59" s="1384"/>
      <c r="K59" s="1384"/>
      <c r="L59" s="1423"/>
    </row>
    <row r="60" spans="1:15" x14ac:dyDescent="0.2">
      <c r="D60" s="1422"/>
      <c r="E60" s="1384"/>
      <c r="F60" s="1384"/>
      <c r="H60" s="1384"/>
      <c r="I60" s="1384"/>
      <c r="K60" s="1384"/>
      <c r="L60" s="1423"/>
    </row>
    <row r="61" spans="1:15" x14ac:dyDescent="0.2">
      <c r="D61" s="1422"/>
      <c r="E61" s="1384"/>
      <c r="F61" s="1384"/>
      <c r="G61" s="647"/>
      <c r="H61" s="1384"/>
      <c r="I61" s="1384"/>
      <c r="J61" s="647"/>
      <c r="K61" s="1384"/>
      <c r="L61" s="1423"/>
    </row>
    <row r="63" spans="1:15" ht="15.75" x14ac:dyDescent="0.25">
      <c r="A63" s="1548" t="s">
        <v>1882</v>
      </c>
      <c r="B63" s="1548"/>
      <c r="C63" s="1548"/>
      <c r="D63" s="1548"/>
      <c r="E63" s="1548"/>
      <c r="F63" s="1548"/>
      <c r="G63" s="1548"/>
      <c r="H63" s="1548"/>
      <c r="I63" s="1548"/>
      <c r="J63" s="1548"/>
      <c r="K63" s="1548"/>
      <c r="L63" s="1548"/>
      <c r="M63" s="1548"/>
      <c r="N63" s="1548"/>
      <c r="O63" s="1548"/>
    </row>
  </sheetData>
  <mergeCells count="71">
    <mergeCell ref="D61:F61"/>
    <mergeCell ref="H61:I61"/>
    <mergeCell ref="K61:L61"/>
    <mergeCell ref="A63:O63"/>
    <mergeCell ref="D59:F59"/>
    <mergeCell ref="H59:I59"/>
    <mergeCell ref="K59:L59"/>
    <mergeCell ref="D60:F60"/>
    <mergeCell ref="H60:I60"/>
    <mergeCell ref="K60:L60"/>
    <mergeCell ref="D57:F57"/>
    <mergeCell ref="H57:I57"/>
    <mergeCell ref="K57:L57"/>
    <mergeCell ref="D58:F58"/>
    <mergeCell ref="H58:I58"/>
    <mergeCell ref="K58:L58"/>
    <mergeCell ref="D55:F55"/>
    <mergeCell ref="H55:I55"/>
    <mergeCell ref="K55:L55"/>
    <mergeCell ref="D56:F56"/>
    <mergeCell ref="H56:I56"/>
    <mergeCell ref="K56:L56"/>
    <mergeCell ref="D53:F53"/>
    <mergeCell ref="H53:I53"/>
    <mergeCell ref="K53:L53"/>
    <mergeCell ref="D54:F54"/>
    <mergeCell ref="H54:I54"/>
    <mergeCell ref="K54:L54"/>
    <mergeCell ref="D47:F47"/>
    <mergeCell ref="H47:I47"/>
    <mergeCell ref="K47:L47"/>
    <mergeCell ref="D48:F48"/>
    <mergeCell ref="H48:I48"/>
    <mergeCell ref="K48:L48"/>
    <mergeCell ref="D45:F45"/>
    <mergeCell ref="H45:I45"/>
    <mergeCell ref="K45:L45"/>
    <mergeCell ref="D46:F46"/>
    <mergeCell ref="H46:I46"/>
    <mergeCell ref="K46:L46"/>
    <mergeCell ref="D43:F43"/>
    <mergeCell ref="H43:I43"/>
    <mergeCell ref="K43:L43"/>
    <mergeCell ref="D44:F44"/>
    <mergeCell ref="H44:I44"/>
    <mergeCell ref="K44:L44"/>
    <mergeCell ref="D41:F41"/>
    <mergeCell ref="H41:I41"/>
    <mergeCell ref="K41:L41"/>
    <mergeCell ref="D42:F42"/>
    <mergeCell ref="H42:I42"/>
    <mergeCell ref="K42:L42"/>
    <mergeCell ref="D19:G19"/>
    <mergeCell ref="I19:L19"/>
    <mergeCell ref="D20:G20"/>
    <mergeCell ref="I20:L20"/>
    <mergeCell ref="D21:G21"/>
    <mergeCell ref="I21:L21"/>
    <mergeCell ref="D16:G16"/>
    <mergeCell ref="I16:L16"/>
    <mergeCell ref="D17:G17"/>
    <mergeCell ref="I17:L17"/>
    <mergeCell ref="D18:G18"/>
    <mergeCell ref="I18:L18"/>
    <mergeCell ref="D15:G15"/>
    <mergeCell ref="I15:L15"/>
    <mergeCell ref="A1:O1"/>
    <mergeCell ref="A2:O2"/>
    <mergeCell ref="A3:O3"/>
    <mergeCell ref="C8:O8"/>
    <mergeCell ref="I14:L14"/>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C6" sqref="C6"/>
    </sheetView>
  </sheetViews>
  <sheetFormatPr defaultRowHeight="15" x14ac:dyDescent="0.25"/>
  <cols>
    <col min="1" max="2" width="3.28515625" style="429" customWidth="1"/>
    <col min="3" max="3" width="24.42578125" style="429" customWidth="1"/>
    <col min="4" max="4" width="10.5703125" style="429" customWidth="1"/>
    <col min="5" max="5" width="10.42578125" style="429" customWidth="1"/>
    <col min="6" max="11" width="11" style="429" customWidth="1"/>
    <col min="12" max="12" width="12.85546875" style="429" customWidth="1"/>
    <col min="13" max="13" width="15.85546875" style="429" customWidth="1"/>
    <col min="14" max="16384" width="9.140625" style="429"/>
  </cols>
  <sheetData>
    <row r="1" spans="1:16" ht="18" x14ac:dyDescent="0.25">
      <c r="C1" s="1477">
        <f>'COVER PAGE'!A9</f>
        <v>0</v>
      </c>
      <c r="D1" s="1477"/>
      <c r="E1" s="1477"/>
      <c r="F1" s="1477"/>
      <c r="G1" s="1477"/>
      <c r="H1" s="1477"/>
      <c r="I1" s="1477"/>
      <c r="J1" s="1477"/>
      <c r="K1" s="1477"/>
      <c r="L1" s="1477"/>
      <c r="M1" s="1477"/>
      <c r="N1" s="426"/>
      <c r="O1" s="426"/>
      <c r="P1" s="426"/>
    </row>
    <row r="2" spans="1:16" ht="18" x14ac:dyDescent="0.25">
      <c r="C2" s="1477" t="s">
        <v>1056</v>
      </c>
      <c r="D2" s="1477"/>
      <c r="E2" s="1477"/>
      <c r="F2" s="1477"/>
      <c r="G2" s="1477"/>
      <c r="H2" s="1477"/>
      <c r="I2" s="1477"/>
      <c r="J2" s="1477"/>
      <c r="K2" s="1477"/>
      <c r="L2" s="1477"/>
      <c r="M2" s="1477"/>
      <c r="N2" s="426"/>
      <c r="O2" s="426"/>
      <c r="P2" s="426"/>
    </row>
    <row r="3" spans="1:16" ht="19.5" customHeight="1" x14ac:dyDescent="0.25">
      <c r="C3" s="1479" t="str">
        <f>'COVER PAGE'!A30</f>
        <v>FISCAL YEAR ENDING JUNE 30, 2024</v>
      </c>
      <c r="D3" s="1479"/>
      <c r="E3" s="1479"/>
      <c r="F3" s="1479"/>
      <c r="G3" s="1479"/>
      <c r="H3" s="1479"/>
      <c r="I3" s="1479"/>
      <c r="J3" s="1479"/>
      <c r="K3" s="1479"/>
      <c r="L3" s="1479"/>
      <c r="M3" s="1479"/>
      <c r="N3" s="403"/>
      <c r="O3" s="403"/>
      <c r="P3" s="403"/>
    </row>
    <row r="4" spans="1:16" ht="10.5" customHeight="1" x14ac:dyDescent="0.25">
      <c r="C4" s="403"/>
      <c r="D4" s="403"/>
      <c r="E4" s="403"/>
      <c r="F4" s="403"/>
      <c r="G4" s="403"/>
      <c r="H4" s="403"/>
      <c r="I4" s="403"/>
      <c r="J4" s="403"/>
      <c r="K4" s="403"/>
      <c r="L4" s="403"/>
      <c r="M4" s="403"/>
      <c r="N4" s="403"/>
      <c r="O4" s="403"/>
      <c r="P4" s="403"/>
    </row>
    <row r="5" spans="1:16" ht="13.5" customHeight="1" x14ac:dyDescent="0.25">
      <c r="A5" s="299" t="s">
        <v>72</v>
      </c>
      <c r="B5" s="299"/>
      <c r="C5" s="300" t="s">
        <v>631</v>
      </c>
      <c r="D5" s="403"/>
      <c r="E5" s="403"/>
      <c r="F5" s="403"/>
      <c r="G5" s="403"/>
      <c r="H5" s="403"/>
      <c r="I5" s="403"/>
      <c r="J5" s="403"/>
      <c r="K5" s="403"/>
      <c r="L5" s="403"/>
      <c r="M5" s="403"/>
      <c r="N5" s="403"/>
      <c r="O5" s="403"/>
      <c r="P5" s="403"/>
    </row>
    <row r="6" spans="1:16" ht="13.5" customHeight="1" x14ac:dyDescent="0.25">
      <c r="C6" s="403"/>
      <c r="D6" s="403"/>
      <c r="E6" s="403"/>
      <c r="F6" s="403"/>
      <c r="G6" s="403"/>
      <c r="H6" s="403"/>
      <c r="I6" s="403"/>
      <c r="J6" s="403"/>
      <c r="K6" s="403"/>
      <c r="L6" s="403"/>
      <c r="M6" s="403"/>
      <c r="N6" s="403"/>
      <c r="O6" s="403"/>
      <c r="P6" s="403"/>
    </row>
    <row r="7" spans="1:16" ht="13.5" customHeight="1" x14ac:dyDescent="0.25">
      <c r="B7" s="1030" t="s">
        <v>2512</v>
      </c>
      <c r="C7" s="1558" t="s">
        <v>2513</v>
      </c>
      <c r="D7" s="1557"/>
      <c r="E7" s="1557"/>
      <c r="F7" s="1557"/>
      <c r="G7" s="1557"/>
      <c r="H7" s="1557"/>
      <c r="I7" s="1557"/>
      <c r="J7" s="1557"/>
      <c r="K7" s="1557"/>
      <c r="L7" s="1557"/>
      <c r="M7" s="1557"/>
      <c r="N7" s="403"/>
      <c r="O7" s="403"/>
      <c r="P7" s="403"/>
    </row>
    <row r="8" spans="1:16" ht="13.5" customHeight="1" x14ac:dyDescent="0.25">
      <c r="B8" s="1030"/>
      <c r="C8" s="1031"/>
      <c r="D8" s="894"/>
      <c r="E8" s="894"/>
      <c r="F8" s="894"/>
      <c r="G8" s="894"/>
      <c r="H8" s="894"/>
      <c r="I8" s="894"/>
      <c r="J8" s="894"/>
      <c r="K8" s="894"/>
      <c r="L8" s="894"/>
      <c r="M8" s="894"/>
      <c r="N8" s="403"/>
      <c r="O8" s="403"/>
      <c r="P8" s="403"/>
    </row>
    <row r="9" spans="1:16" ht="27.75" customHeight="1" x14ac:dyDescent="0.25">
      <c r="B9" s="1030"/>
      <c r="C9" s="1559" t="s">
        <v>2514</v>
      </c>
      <c r="D9" s="1559"/>
      <c r="E9" s="1559"/>
      <c r="F9" s="1559"/>
      <c r="G9" s="1559"/>
      <c r="H9" s="1559"/>
      <c r="I9" s="1559"/>
      <c r="J9" s="1559"/>
      <c r="K9" s="1559"/>
      <c r="L9" s="1559"/>
      <c r="M9" s="1559"/>
      <c r="N9" s="403"/>
      <c r="O9" s="403"/>
      <c r="P9" s="403"/>
    </row>
    <row r="10" spans="1:16" ht="13.5" customHeight="1" x14ac:dyDescent="0.25">
      <c r="B10" s="1030"/>
      <c r="C10" s="1031"/>
      <c r="D10" s="894"/>
      <c r="E10" s="894"/>
      <c r="F10" s="894"/>
      <c r="G10" s="894"/>
      <c r="H10" s="894"/>
      <c r="I10" s="894"/>
      <c r="J10" s="894"/>
      <c r="K10" s="894"/>
      <c r="L10" s="894"/>
      <c r="M10" s="894"/>
      <c r="N10" s="403"/>
      <c r="O10" s="403"/>
      <c r="P10" s="403"/>
    </row>
    <row r="11" spans="1:16" ht="14.25" customHeight="1" x14ac:dyDescent="0.25">
      <c r="C11" s="1557" t="s">
        <v>1576</v>
      </c>
      <c r="D11" s="1557"/>
      <c r="E11" s="1557"/>
      <c r="F11" s="1557"/>
      <c r="G11" s="1557"/>
      <c r="H11" s="1557"/>
      <c r="I11" s="1557"/>
      <c r="J11" s="1557"/>
      <c r="K11" s="1557"/>
      <c r="L11" s="1557"/>
      <c r="M11" s="1557"/>
      <c r="N11" s="403"/>
      <c r="O11" s="403"/>
      <c r="P11" s="403"/>
    </row>
    <row r="12" spans="1:16" x14ac:dyDescent="0.25">
      <c r="C12" s="430"/>
      <c r="D12" s="430"/>
      <c r="E12" s="1556" t="s">
        <v>1257</v>
      </c>
      <c r="F12" s="1556"/>
      <c r="G12" s="1556"/>
      <c r="H12" s="1556"/>
      <c r="I12" s="1556"/>
      <c r="J12" s="1556"/>
      <c r="K12" s="1556"/>
      <c r="L12" s="435" t="s">
        <v>1000</v>
      </c>
      <c r="M12" s="435" t="s">
        <v>878</v>
      </c>
    </row>
    <row r="13" spans="1:16" x14ac:dyDescent="0.25">
      <c r="C13" s="431"/>
      <c r="D13" s="430"/>
      <c r="E13" s="435" t="str">
        <f>'GOVERNMENTAL FUNDS - BS(15)'!E7</f>
        <v>Fund #</v>
      </c>
      <c r="F13" s="435" t="str">
        <f>'GOVERNMENTAL FUNDS - BS(15)'!F7</f>
        <v>Fund #</v>
      </c>
      <c r="G13" s="435" t="str">
        <f>'GOVERNMENTAL FUNDS - BS(15)'!G7</f>
        <v>Fund #</v>
      </c>
      <c r="H13" s="435" t="str">
        <f>'GOVERNMENTAL FUNDS - BS(15)'!H7</f>
        <v>Fund #</v>
      </c>
      <c r="I13" s="435" t="str">
        <f>'GOVERNMENTAL FUNDS - BS(15)'!I7</f>
        <v>Fund #</v>
      </c>
      <c r="J13" s="435" t="str">
        <f>'GOVERNMENTAL FUNDS - BS(15)'!J7</f>
        <v>Fund #</v>
      </c>
      <c r="K13" s="435" t="str">
        <f>'GOVERNMENTAL FUNDS - BS(15)'!K7</f>
        <v>Fund #</v>
      </c>
      <c r="L13" s="435" t="s">
        <v>876</v>
      </c>
      <c r="M13" s="435" t="s">
        <v>876</v>
      </c>
    </row>
    <row r="14" spans="1:16" ht="36" customHeight="1" x14ac:dyDescent="0.25">
      <c r="C14" s="432"/>
      <c r="D14" s="433" t="s">
        <v>999</v>
      </c>
      <c r="E14" s="557" t="str">
        <f>'OPER-MAJOR SP. REVENUE(54-56)'!C3</f>
        <v>Fund Name</v>
      </c>
      <c r="F14" s="547" t="str">
        <f>'OPER-MAJOR SP. REVENUE(54-56)'!G3</f>
        <v>Fund Name</v>
      </c>
      <c r="G14" s="547" t="str">
        <f>'OPER-MAJOR SP. REVENUE(54-56)'!K3</f>
        <v>Fund Name</v>
      </c>
      <c r="H14" s="547" t="str">
        <f>'OPER-MAJOR SP. REVENUE(54-56)'!O3</f>
        <v>Fund Name</v>
      </c>
      <c r="I14" s="547" t="str">
        <f>'OPER-MAJOR SP. REVENUE(54-56)'!S3</f>
        <v>Fund Name</v>
      </c>
      <c r="J14" s="547" t="str">
        <f>'OPER-MAJOR SP. REVENUE(54-56)'!W3</f>
        <v>Fund Name</v>
      </c>
      <c r="K14" s="547" t="str">
        <f>'OPER-MAJOR SP. REVENUE(54-56)'!AA3</f>
        <v>Fund Name</v>
      </c>
      <c r="L14" s="561" t="s">
        <v>1001</v>
      </c>
      <c r="M14" s="561" t="s">
        <v>1001</v>
      </c>
    </row>
    <row r="15" spans="1:16" x14ac:dyDescent="0.25">
      <c r="C15" s="434" t="s">
        <v>1212</v>
      </c>
      <c r="D15" s="440"/>
      <c r="E15" s="440"/>
      <c r="F15" s="440"/>
      <c r="G15" s="440"/>
      <c r="H15" s="440"/>
      <c r="I15" s="440"/>
      <c r="J15" s="440"/>
      <c r="K15" s="440"/>
      <c r="L15" s="440"/>
      <c r="M15" s="440"/>
    </row>
    <row r="16" spans="1:16" x14ac:dyDescent="0.25">
      <c r="C16" s="434" t="s">
        <v>1253</v>
      </c>
      <c r="D16" s="440"/>
      <c r="E16" s="440"/>
      <c r="F16" s="440"/>
      <c r="G16" s="440"/>
      <c r="H16" s="440"/>
      <c r="I16" s="440"/>
      <c r="J16" s="440"/>
      <c r="K16" s="440"/>
      <c r="L16" s="440"/>
      <c r="M16" s="440"/>
    </row>
    <row r="17" spans="1:13" x14ac:dyDescent="0.25">
      <c r="C17" s="431" t="s">
        <v>1217</v>
      </c>
      <c r="D17" s="440"/>
      <c r="E17" s="440"/>
      <c r="F17" s="440"/>
      <c r="G17" s="440"/>
      <c r="H17" s="440"/>
      <c r="I17" s="440"/>
      <c r="J17" s="440"/>
      <c r="K17" s="440"/>
      <c r="L17" s="440"/>
      <c r="M17" s="440">
        <f>SUM(D17:L17)</f>
        <v>0</v>
      </c>
    </row>
    <row r="18" spans="1:13" x14ac:dyDescent="0.25">
      <c r="C18" s="431" t="s">
        <v>1254</v>
      </c>
      <c r="D18" s="440"/>
      <c r="E18" s="440"/>
      <c r="F18" s="440"/>
      <c r="G18" s="440"/>
      <c r="H18" s="440"/>
      <c r="I18" s="440"/>
      <c r="J18" s="440"/>
      <c r="K18" s="440"/>
      <c r="L18" s="440"/>
      <c r="M18" s="440">
        <f>SUM(D18:L18)</f>
        <v>0</v>
      </c>
    </row>
    <row r="19" spans="1:13" x14ac:dyDescent="0.25">
      <c r="C19" s="431" t="s">
        <v>1258</v>
      </c>
      <c r="D19" s="440"/>
      <c r="E19" s="440"/>
      <c r="F19" s="440"/>
      <c r="G19" s="440"/>
      <c r="H19" s="440"/>
      <c r="I19" s="440"/>
      <c r="J19" s="440"/>
      <c r="K19" s="440"/>
      <c r="L19" s="440"/>
      <c r="M19" s="440">
        <f>SUM(D19:L19)</f>
        <v>0</v>
      </c>
    </row>
    <row r="20" spans="1:13" x14ac:dyDescent="0.25">
      <c r="C20" s="431" t="s">
        <v>1255</v>
      </c>
      <c r="D20" s="440"/>
      <c r="E20" s="440"/>
      <c r="F20" s="440"/>
      <c r="G20" s="440"/>
      <c r="H20" s="440"/>
      <c r="I20" s="440"/>
      <c r="J20" s="440"/>
      <c r="K20" s="440"/>
      <c r="L20" s="440"/>
      <c r="M20" s="440">
        <f>SUM(D20:L20)</f>
        <v>0</v>
      </c>
    </row>
    <row r="21" spans="1:13" x14ac:dyDescent="0.25">
      <c r="C21" s="434" t="s">
        <v>1098</v>
      </c>
      <c r="D21" s="440"/>
      <c r="E21" s="440"/>
      <c r="F21" s="440"/>
      <c r="G21" s="440"/>
      <c r="H21" s="440"/>
      <c r="I21" s="440"/>
      <c r="J21" s="440"/>
      <c r="K21" s="440"/>
      <c r="L21" s="440"/>
      <c r="M21" s="440"/>
    </row>
    <row r="22" spans="1:13" x14ac:dyDescent="0.25">
      <c r="C22" s="431" t="s">
        <v>1259</v>
      </c>
      <c r="D22" s="440"/>
      <c r="E22" s="440"/>
      <c r="F22" s="440"/>
      <c r="G22" s="440"/>
      <c r="H22" s="440"/>
      <c r="I22" s="440"/>
      <c r="J22" s="440"/>
      <c r="K22" s="440"/>
      <c r="L22" s="440"/>
      <c r="M22" s="440">
        <f t="shared" ref="M22:M32" si="0">SUM(D22:L22)</f>
        <v>0</v>
      </c>
    </row>
    <row r="23" spans="1:13" x14ac:dyDescent="0.25">
      <c r="C23" s="431" t="s">
        <v>936</v>
      </c>
      <c r="D23" s="440"/>
      <c r="E23" s="440"/>
      <c r="F23" s="440"/>
      <c r="G23" s="440"/>
      <c r="H23" s="440"/>
      <c r="I23" s="440"/>
      <c r="J23" s="440"/>
      <c r="K23" s="440"/>
      <c r="L23" s="440"/>
      <c r="M23" s="440">
        <f t="shared" si="0"/>
        <v>0</v>
      </c>
    </row>
    <row r="24" spans="1:13" x14ac:dyDescent="0.25">
      <c r="C24" s="431" t="s">
        <v>935</v>
      </c>
      <c r="D24" s="440"/>
      <c r="E24" s="440"/>
      <c r="F24" s="440"/>
      <c r="G24" s="440"/>
      <c r="H24" s="440"/>
      <c r="I24" s="440"/>
      <c r="J24" s="440"/>
      <c r="K24" s="440"/>
      <c r="L24" s="440"/>
      <c r="M24" s="440">
        <f t="shared" si="0"/>
        <v>0</v>
      </c>
    </row>
    <row r="25" spans="1:13" x14ac:dyDescent="0.25">
      <c r="C25" s="431" t="s">
        <v>937</v>
      </c>
      <c r="D25" s="440"/>
      <c r="E25" s="440"/>
      <c r="F25" s="440"/>
      <c r="G25" s="440"/>
      <c r="H25" s="440"/>
      <c r="I25" s="440"/>
      <c r="J25" s="440"/>
      <c r="K25" s="440"/>
      <c r="L25" s="440"/>
      <c r="M25" s="440">
        <f t="shared" si="0"/>
        <v>0</v>
      </c>
    </row>
    <row r="26" spans="1:13" x14ac:dyDescent="0.25">
      <c r="C26" s="431" t="s">
        <v>1260</v>
      </c>
      <c r="D26" s="440"/>
      <c r="E26" s="440"/>
      <c r="F26" s="440"/>
      <c r="G26" s="440"/>
      <c r="H26" s="440"/>
      <c r="I26" s="440"/>
      <c r="J26" s="440"/>
      <c r="K26" s="440"/>
      <c r="L26" s="440"/>
      <c r="M26" s="440">
        <f t="shared" si="0"/>
        <v>0</v>
      </c>
    </row>
    <row r="27" spans="1:13" x14ac:dyDescent="0.25">
      <c r="C27" s="431" t="s">
        <v>1261</v>
      </c>
      <c r="D27" s="440"/>
      <c r="E27" s="440"/>
      <c r="F27" s="440"/>
      <c r="G27" s="440"/>
      <c r="H27" s="440"/>
      <c r="I27" s="440"/>
      <c r="J27" s="440"/>
      <c r="K27" s="440"/>
      <c r="L27" s="440"/>
      <c r="M27" s="440">
        <f t="shared" si="0"/>
        <v>0</v>
      </c>
    </row>
    <row r="28" spans="1:13" x14ac:dyDescent="0.25">
      <c r="C28" s="431" t="s">
        <v>1579</v>
      </c>
      <c r="D28" s="440"/>
      <c r="E28" s="440"/>
      <c r="F28" s="440"/>
      <c r="G28" s="440"/>
      <c r="H28" s="440"/>
      <c r="I28" s="440"/>
      <c r="J28" s="440"/>
      <c r="K28" s="440"/>
      <c r="L28" s="440"/>
      <c r="M28" s="440">
        <f t="shared" si="0"/>
        <v>0</v>
      </c>
    </row>
    <row r="29" spans="1:13" x14ac:dyDescent="0.25">
      <c r="C29" s="431" t="s">
        <v>1578</v>
      </c>
      <c r="D29" s="440"/>
      <c r="E29" s="440"/>
      <c r="F29" s="440"/>
      <c r="G29" s="440"/>
      <c r="H29" s="440"/>
      <c r="I29" s="440"/>
      <c r="J29" s="440"/>
      <c r="K29" s="440"/>
      <c r="L29" s="440"/>
      <c r="M29" s="440">
        <f t="shared" si="0"/>
        <v>0</v>
      </c>
    </row>
    <row r="30" spans="1:13" x14ac:dyDescent="0.25">
      <c r="C30" s="431" t="s">
        <v>934</v>
      </c>
      <c r="D30" s="440"/>
      <c r="E30" s="440"/>
      <c r="F30" s="440"/>
      <c r="G30" s="440"/>
      <c r="H30" s="440"/>
      <c r="I30" s="440"/>
      <c r="J30" s="440"/>
      <c r="K30" s="440"/>
      <c r="L30" s="440"/>
      <c r="M30" s="440">
        <f t="shared" si="0"/>
        <v>0</v>
      </c>
    </row>
    <row r="31" spans="1:13" x14ac:dyDescent="0.25">
      <c r="C31" s="431" t="s">
        <v>1577</v>
      </c>
      <c r="D31" s="440"/>
      <c r="E31" s="440"/>
      <c r="F31" s="440"/>
      <c r="G31" s="440"/>
      <c r="H31" s="440"/>
      <c r="I31" s="440"/>
      <c r="J31" s="440"/>
      <c r="K31" s="440"/>
      <c r="L31" s="440"/>
      <c r="M31" s="440">
        <f t="shared" si="0"/>
        <v>0</v>
      </c>
    </row>
    <row r="32" spans="1:13" x14ac:dyDescent="0.25">
      <c r="A32" s="1555" t="s">
        <v>1345</v>
      </c>
      <c r="B32" s="893"/>
      <c r="C32" s="431" t="s">
        <v>1255</v>
      </c>
      <c r="D32" s="440"/>
      <c r="E32" s="440"/>
      <c r="F32" s="440"/>
      <c r="G32" s="440"/>
      <c r="H32" s="440"/>
      <c r="I32" s="440"/>
      <c r="J32" s="440"/>
      <c r="K32" s="440"/>
      <c r="L32" s="440"/>
      <c r="M32" s="440">
        <f t="shared" si="0"/>
        <v>0</v>
      </c>
    </row>
    <row r="33" spans="1:13" ht="18.75" customHeight="1" x14ac:dyDescent="0.25">
      <c r="A33" s="1555"/>
      <c r="B33" s="893"/>
      <c r="C33" s="434" t="s">
        <v>1252</v>
      </c>
      <c r="D33" s="440"/>
      <c r="E33" s="440"/>
      <c r="F33" s="440"/>
      <c r="G33" s="440"/>
      <c r="H33" s="440"/>
      <c r="I33" s="440"/>
      <c r="J33" s="440"/>
      <c r="K33" s="440"/>
      <c r="L33" s="440"/>
      <c r="M33" s="440"/>
    </row>
    <row r="34" spans="1:13" x14ac:dyDescent="0.25">
      <c r="A34" s="1555"/>
      <c r="B34" s="893"/>
      <c r="C34" s="431" t="s">
        <v>1259</v>
      </c>
      <c r="D34" s="440"/>
      <c r="E34" s="440"/>
      <c r="F34" s="440"/>
      <c r="G34" s="440"/>
      <c r="H34" s="440"/>
      <c r="I34" s="440"/>
      <c r="J34" s="440"/>
      <c r="K34" s="440"/>
      <c r="L34" s="440"/>
      <c r="M34" s="440">
        <f t="shared" ref="M34:M44" si="1">SUM(D34:L34)</f>
        <v>0</v>
      </c>
    </row>
    <row r="35" spans="1:13" x14ac:dyDescent="0.25">
      <c r="C35" s="431" t="s">
        <v>936</v>
      </c>
      <c r="D35" s="440"/>
      <c r="E35" s="440"/>
      <c r="F35" s="440"/>
      <c r="G35" s="440"/>
      <c r="H35" s="440"/>
      <c r="I35" s="440"/>
      <c r="J35" s="440"/>
      <c r="K35" s="440"/>
      <c r="L35" s="440"/>
      <c r="M35" s="440">
        <f t="shared" si="1"/>
        <v>0</v>
      </c>
    </row>
    <row r="36" spans="1:13" x14ac:dyDescent="0.25">
      <c r="C36" s="431" t="s">
        <v>935</v>
      </c>
      <c r="D36" s="440"/>
      <c r="E36" s="440"/>
      <c r="F36" s="440"/>
      <c r="G36" s="440"/>
      <c r="H36" s="440"/>
      <c r="I36" s="440"/>
      <c r="J36" s="440"/>
      <c r="K36" s="440"/>
      <c r="L36" s="440"/>
      <c r="M36" s="440">
        <f t="shared" si="1"/>
        <v>0</v>
      </c>
    </row>
    <row r="37" spans="1:13" x14ac:dyDescent="0.25">
      <c r="C37" s="431" t="s">
        <v>937</v>
      </c>
      <c r="D37" s="440"/>
      <c r="E37" s="440"/>
      <c r="F37" s="440"/>
      <c r="G37" s="440"/>
      <c r="H37" s="440"/>
      <c r="I37" s="440"/>
      <c r="J37" s="440"/>
      <c r="K37" s="440"/>
      <c r="L37" s="440"/>
      <c r="M37" s="440">
        <f t="shared" si="1"/>
        <v>0</v>
      </c>
    </row>
    <row r="38" spans="1:13" x14ac:dyDescent="0.25">
      <c r="C38" s="431" t="s">
        <v>1260</v>
      </c>
      <c r="D38" s="440"/>
      <c r="E38" s="440"/>
      <c r="F38" s="440"/>
      <c r="G38" s="440"/>
      <c r="H38" s="440"/>
      <c r="I38" s="440"/>
      <c r="J38" s="440"/>
      <c r="K38" s="440"/>
      <c r="L38" s="440"/>
      <c r="M38" s="440">
        <f t="shared" si="1"/>
        <v>0</v>
      </c>
    </row>
    <row r="39" spans="1:13" x14ac:dyDescent="0.25">
      <c r="C39" s="431" t="s">
        <v>1261</v>
      </c>
      <c r="D39" s="440"/>
      <c r="E39" s="440"/>
      <c r="F39" s="440"/>
      <c r="G39" s="440"/>
      <c r="H39" s="440"/>
      <c r="I39" s="440"/>
      <c r="J39" s="440"/>
      <c r="K39" s="440"/>
      <c r="L39" s="440"/>
      <c r="M39" s="440">
        <f t="shared" si="1"/>
        <v>0</v>
      </c>
    </row>
    <row r="40" spans="1:13" x14ac:dyDescent="0.25">
      <c r="C40" s="431" t="s">
        <v>1579</v>
      </c>
      <c r="D40" s="440"/>
      <c r="E40" s="440"/>
      <c r="F40" s="440"/>
      <c r="G40" s="440"/>
      <c r="H40" s="440"/>
      <c r="I40" s="440"/>
      <c r="J40" s="440"/>
      <c r="K40" s="440"/>
      <c r="L40" s="440"/>
      <c r="M40" s="440">
        <f t="shared" si="1"/>
        <v>0</v>
      </c>
    </row>
    <row r="41" spans="1:13" x14ac:dyDescent="0.25">
      <c r="C41" s="431" t="s">
        <v>1578</v>
      </c>
      <c r="D41" s="440"/>
      <c r="E41" s="440"/>
      <c r="F41" s="440"/>
      <c r="G41" s="440"/>
      <c r="H41" s="440"/>
      <c r="I41" s="440"/>
      <c r="J41" s="440"/>
      <c r="K41" s="440"/>
      <c r="L41" s="440"/>
      <c r="M41" s="440">
        <f t="shared" si="1"/>
        <v>0</v>
      </c>
    </row>
    <row r="42" spans="1:13" x14ac:dyDescent="0.25">
      <c r="C42" s="431" t="s">
        <v>934</v>
      </c>
      <c r="D42" s="440"/>
      <c r="E42" s="440"/>
      <c r="F42" s="440"/>
      <c r="G42" s="440"/>
      <c r="H42" s="440"/>
      <c r="I42" s="440"/>
      <c r="J42" s="440"/>
      <c r="K42" s="440"/>
      <c r="L42" s="440"/>
      <c r="M42" s="440">
        <f t="shared" si="1"/>
        <v>0</v>
      </c>
    </row>
    <row r="43" spans="1:13" x14ac:dyDescent="0.25">
      <c r="C43" s="431" t="s">
        <v>1577</v>
      </c>
      <c r="D43" s="440"/>
      <c r="E43" s="440"/>
      <c r="F43" s="440"/>
      <c r="G43" s="440"/>
      <c r="H43" s="440"/>
      <c r="I43" s="440"/>
      <c r="J43" s="440"/>
      <c r="K43" s="440"/>
      <c r="L43" s="440"/>
      <c r="M43" s="440">
        <f t="shared" si="1"/>
        <v>0</v>
      </c>
    </row>
    <row r="44" spans="1:13" x14ac:dyDescent="0.25">
      <c r="C44" s="431" t="s">
        <v>1255</v>
      </c>
      <c r="D44" s="440"/>
      <c r="E44" s="440"/>
      <c r="F44" s="440"/>
      <c r="G44" s="440"/>
      <c r="H44" s="440"/>
      <c r="I44" s="440"/>
      <c r="J44" s="440"/>
      <c r="K44" s="440"/>
      <c r="L44" s="440"/>
      <c r="M44" s="440">
        <f t="shared" si="1"/>
        <v>0</v>
      </c>
    </row>
    <row r="45" spans="1:13" x14ac:dyDescent="0.25">
      <c r="C45" s="434" t="s">
        <v>1256</v>
      </c>
      <c r="D45" s="440"/>
      <c r="E45" s="440"/>
      <c r="F45" s="440"/>
      <c r="G45" s="440"/>
      <c r="H45" s="440"/>
      <c r="I45" s="440"/>
      <c r="J45" s="440"/>
      <c r="K45" s="440"/>
      <c r="L45" s="440"/>
      <c r="M45" s="440"/>
    </row>
    <row r="46" spans="1:13" x14ac:dyDescent="0.25">
      <c r="C46" s="431" t="s">
        <v>1259</v>
      </c>
      <c r="D46" s="440"/>
      <c r="E46" s="440"/>
      <c r="F46" s="440"/>
      <c r="G46" s="440"/>
      <c r="H46" s="440"/>
      <c r="I46" s="440"/>
      <c r="J46" s="440"/>
      <c r="K46" s="440"/>
      <c r="L46" s="440"/>
      <c r="M46" s="440">
        <f t="shared" ref="M46:M57" si="2">SUM(D46:L46)</f>
        <v>0</v>
      </c>
    </row>
    <row r="47" spans="1:13" x14ac:dyDescent="0.25">
      <c r="C47" s="431" t="s">
        <v>936</v>
      </c>
      <c r="D47" s="440"/>
      <c r="E47" s="440"/>
      <c r="F47" s="440"/>
      <c r="G47" s="440"/>
      <c r="H47" s="440"/>
      <c r="I47" s="440"/>
      <c r="J47" s="440"/>
      <c r="K47" s="440"/>
      <c r="L47" s="440"/>
      <c r="M47" s="440">
        <f t="shared" si="2"/>
        <v>0</v>
      </c>
    </row>
    <row r="48" spans="1:13" x14ac:dyDescent="0.25">
      <c r="C48" s="431" t="s">
        <v>935</v>
      </c>
      <c r="D48" s="440"/>
      <c r="E48" s="440"/>
      <c r="F48" s="440"/>
      <c r="G48" s="440"/>
      <c r="H48" s="440"/>
      <c r="I48" s="440"/>
      <c r="J48" s="440"/>
      <c r="K48" s="440"/>
      <c r="L48" s="440"/>
      <c r="M48" s="440">
        <f t="shared" si="2"/>
        <v>0</v>
      </c>
    </row>
    <row r="49" spans="3:13" x14ac:dyDescent="0.25">
      <c r="C49" s="431" t="s">
        <v>937</v>
      </c>
      <c r="D49" s="440"/>
      <c r="E49" s="440"/>
      <c r="F49" s="440"/>
      <c r="G49" s="440"/>
      <c r="H49" s="440"/>
      <c r="I49" s="440"/>
      <c r="J49" s="440"/>
      <c r="K49" s="440"/>
      <c r="L49" s="440"/>
      <c r="M49" s="440">
        <f t="shared" si="2"/>
        <v>0</v>
      </c>
    </row>
    <row r="50" spans="3:13" x14ac:dyDescent="0.25">
      <c r="C50" s="431" t="s">
        <v>1260</v>
      </c>
      <c r="D50" s="440"/>
      <c r="E50" s="440"/>
      <c r="F50" s="440"/>
      <c r="G50" s="440"/>
      <c r="H50" s="440"/>
      <c r="I50" s="440"/>
      <c r="J50" s="440"/>
      <c r="K50" s="440"/>
      <c r="L50" s="440"/>
      <c r="M50" s="440">
        <f t="shared" si="2"/>
        <v>0</v>
      </c>
    </row>
    <row r="51" spans="3:13" x14ac:dyDescent="0.25">
      <c r="C51" s="431" t="s">
        <v>1261</v>
      </c>
      <c r="D51" s="440"/>
      <c r="E51" s="440"/>
      <c r="F51" s="440"/>
      <c r="G51" s="440"/>
      <c r="H51" s="440"/>
      <c r="I51" s="440"/>
      <c r="J51" s="440"/>
      <c r="K51" s="440"/>
      <c r="L51" s="440"/>
      <c r="M51" s="440">
        <f t="shared" si="2"/>
        <v>0</v>
      </c>
    </row>
    <row r="52" spans="3:13" x14ac:dyDescent="0.25">
      <c r="C52" s="431" t="s">
        <v>1579</v>
      </c>
      <c r="D52" s="440"/>
      <c r="E52" s="440"/>
      <c r="F52" s="440"/>
      <c r="G52" s="440"/>
      <c r="H52" s="440"/>
      <c r="I52" s="440"/>
      <c r="J52" s="440"/>
      <c r="K52" s="440"/>
      <c r="L52" s="440"/>
      <c r="M52" s="440">
        <f t="shared" si="2"/>
        <v>0</v>
      </c>
    </row>
    <row r="53" spans="3:13" x14ac:dyDescent="0.25">
      <c r="C53" s="431" t="s">
        <v>1578</v>
      </c>
      <c r="D53" s="440"/>
      <c r="E53" s="440"/>
      <c r="F53" s="440"/>
      <c r="G53" s="440"/>
      <c r="H53" s="440"/>
      <c r="I53" s="440"/>
      <c r="J53" s="440"/>
      <c r="K53" s="440"/>
      <c r="L53" s="440"/>
      <c r="M53" s="440">
        <f t="shared" si="2"/>
        <v>0</v>
      </c>
    </row>
    <row r="54" spans="3:13" x14ac:dyDescent="0.25">
      <c r="C54" s="431" t="s">
        <v>934</v>
      </c>
      <c r="D54" s="440"/>
      <c r="E54" s="440"/>
      <c r="F54" s="440"/>
      <c r="G54" s="440"/>
      <c r="H54" s="440"/>
      <c r="I54" s="440"/>
      <c r="J54" s="440"/>
      <c r="K54" s="440"/>
      <c r="L54" s="440"/>
      <c r="M54" s="440">
        <f t="shared" si="2"/>
        <v>0</v>
      </c>
    </row>
    <row r="55" spans="3:13" x14ac:dyDescent="0.25">
      <c r="C55" s="431" t="s">
        <v>1577</v>
      </c>
      <c r="D55" s="440"/>
      <c r="E55" s="440"/>
      <c r="F55" s="440"/>
      <c r="G55" s="440"/>
      <c r="H55" s="440"/>
      <c r="I55" s="440"/>
      <c r="J55" s="440"/>
      <c r="K55" s="440"/>
      <c r="L55" s="440"/>
      <c r="M55" s="440">
        <f t="shared" si="2"/>
        <v>0</v>
      </c>
    </row>
    <row r="56" spans="3:13" x14ac:dyDescent="0.25">
      <c r="C56" s="431" t="s">
        <v>1255</v>
      </c>
      <c r="D56" s="440"/>
      <c r="E56" s="440"/>
      <c r="F56" s="440"/>
      <c r="G56" s="440"/>
      <c r="H56" s="440"/>
      <c r="I56" s="440"/>
      <c r="J56" s="440"/>
      <c r="K56" s="440"/>
      <c r="L56" s="440"/>
      <c r="M56" s="440">
        <f t="shared" si="2"/>
        <v>0</v>
      </c>
    </row>
    <row r="57" spans="3:13" x14ac:dyDescent="0.25">
      <c r="C57" s="434" t="s">
        <v>1251</v>
      </c>
      <c r="D57" s="440">
        <f>'GOVERNMENTAL FUNDS - BS(15)'!D73</f>
        <v>0</v>
      </c>
      <c r="E57" s="440">
        <f>'GOVERNMENTAL FUNDS - BS(15)'!E73</f>
        <v>0</v>
      </c>
      <c r="F57" s="440">
        <f>'GOVERNMENTAL FUNDS - BS(15)'!F73</f>
        <v>0</v>
      </c>
      <c r="G57" s="440">
        <f>'GOVERNMENTAL FUNDS - BS(15)'!G73</f>
        <v>0</v>
      </c>
      <c r="H57" s="440">
        <f>'GOVERNMENTAL FUNDS - BS(15)'!H73</f>
        <v>0</v>
      </c>
      <c r="I57" s="440">
        <f>'GOVERNMENTAL FUNDS - BS(15)'!I73</f>
        <v>0</v>
      </c>
      <c r="J57" s="440">
        <f>'GOVERNMENTAL FUNDS - BS(15)'!J73</f>
        <v>0</v>
      </c>
      <c r="K57" s="440">
        <f>'GOVERNMENTAL FUNDS - BS(15)'!K73</f>
        <v>0</v>
      </c>
      <c r="L57" s="440">
        <f>'GOVERNMENTAL FUNDS - BS(15)'!L73</f>
        <v>0</v>
      </c>
      <c r="M57" s="440">
        <f t="shared" si="2"/>
        <v>0</v>
      </c>
    </row>
    <row r="58" spans="3:13" ht="15.75" thickBot="1" x14ac:dyDescent="0.3">
      <c r="C58" s="434" t="s">
        <v>1250</v>
      </c>
      <c r="D58" s="441">
        <f t="shared" ref="D58:M58" si="3">SUM(D16:D57)</f>
        <v>0</v>
      </c>
      <c r="E58" s="441">
        <f t="shared" si="3"/>
        <v>0</v>
      </c>
      <c r="F58" s="441">
        <f t="shared" si="3"/>
        <v>0</v>
      </c>
      <c r="G58" s="441">
        <f t="shared" si="3"/>
        <v>0</v>
      </c>
      <c r="H58" s="441">
        <f t="shared" si="3"/>
        <v>0</v>
      </c>
      <c r="I58" s="441">
        <f t="shared" si="3"/>
        <v>0</v>
      </c>
      <c r="J58" s="441">
        <f t="shared" si="3"/>
        <v>0</v>
      </c>
      <c r="K58" s="441">
        <f t="shared" si="3"/>
        <v>0</v>
      </c>
      <c r="L58" s="441">
        <f t="shared" si="3"/>
        <v>0</v>
      </c>
      <c r="M58" s="441">
        <f t="shared" si="3"/>
        <v>0</v>
      </c>
    </row>
    <row r="59" spans="3:13" ht="15.75" thickTop="1" x14ac:dyDescent="0.25">
      <c r="M59" s="502">
        <f>M58-'GOVERNMENTAL FUNDS - BS(15)'!M74</f>
        <v>0</v>
      </c>
    </row>
    <row r="60" spans="3:13" ht="15.75" x14ac:dyDescent="0.25">
      <c r="G60" s="650" t="s">
        <v>1883</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B8" sqref="B8"/>
    </sheetView>
  </sheetViews>
  <sheetFormatPr defaultRowHeight="12.75" x14ac:dyDescent="0.2"/>
  <cols>
    <col min="1" max="2" width="3.7109375" style="600" customWidth="1"/>
    <col min="3" max="9" width="9.140625" style="600" customWidth="1"/>
    <col min="10" max="16384" width="9.140625" style="600"/>
  </cols>
  <sheetData>
    <row r="1" spans="1:15" ht="18" x14ac:dyDescent="0.25">
      <c r="A1" s="969">
        <f>'TABLE OF CONTENTS'!A1</f>
        <v>0</v>
      </c>
      <c r="B1" s="770"/>
      <c r="C1" s="770"/>
      <c r="D1" s="770"/>
      <c r="E1" s="770"/>
      <c r="F1" s="770"/>
      <c r="G1" s="770"/>
      <c r="H1" s="770"/>
      <c r="I1" s="770"/>
      <c r="J1" s="770"/>
      <c r="K1" s="770"/>
      <c r="L1" s="770"/>
      <c r="M1" s="770"/>
    </row>
    <row r="2" spans="1:15" ht="18" x14ac:dyDescent="0.25">
      <c r="A2" s="969" t="s">
        <v>1056</v>
      </c>
      <c r="B2" s="770"/>
      <c r="C2" s="770"/>
      <c r="D2" s="770"/>
      <c r="E2" s="770"/>
      <c r="F2" s="770"/>
      <c r="G2" s="770"/>
      <c r="H2" s="770"/>
      <c r="I2" s="770"/>
      <c r="J2" s="770"/>
      <c r="K2" s="770"/>
      <c r="L2" s="770"/>
      <c r="M2" s="770"/>
    </row>
    <row r="3" spans="1:15" ht="18" x14ac:dyDescent="0.25">
      <c r="A3" s="967" t="str">
        <f>'TABLE OF CONTENTS'!A4</f>
        <v>FISCAL YEAR ENDING JUNE 30, 2024</v>
      </c>
      <c r="B3" s="770"/>
      <c r="C3" s="770"/>
      <c r="D3" s="770"/>
      <c r="E3" s="770"/>
      <c r="F3" s="770"/>
      <c r="G3" s="770"/>
      <c r="H3" s="770"/>
      <c r="I3" s="770"/>
      <c r="J3" s="770"/>
      <c r="K3" s="770"/>
      <c r="L3" s="770"/>
      <c r="M3" s="770"/>
    </row>
    <row r="4" spans="1:15" ht="12" customHeight="1" x14ac:dyDescent="0.25">
      <c r="A4" s="967"/>
      <c r="B4" s="770"/>
      <c r="C4" s="770"/>
      <c r="D4" s="770"/>
      <c r="E4" s="770"/>
      <c r="F4" s="770"/>
      <c r="G4" s="770"/>
      <c r="H4" s="770"/>
      <c r="I4" s="770"/>
      <c r="J4" s="770"/>
      <c r="K4" s="770"/>
      <c r="L4" s="770"/>
      <c r="M4" s="770"/>
    </row>
    <row r="5" spans="1:15" ht="15" customHeight="1" x14ac:dyDescent="0.2">
      <c r="A5" s="995" t="s">
        <v>72</v>
      </c>
      <c r="B5" s="995"/>
      <c r="C5" s="988" t="s">
        <v>631</v>
      </c>
      <c r="D5" s="770"/>
      <c r="E5" s="770"/>
      <c r="F5" s="770"/>
      <c r="G5" s="770"/>
      <c r="H5" s="770"/>
      <c r="I5" s="770"/>
      <c r="J5" s="770"/>
      <c r="K5" s="770"/>
      <c r="L5" s="770"/>
      <c r="M5" s="770"/>
    </row>
    <row r="6" spans="1:15" ht="12" customHeight="1" x14ac:dyDescent="0.25">
      <c r="A6" s="967"/>
      <c r="B6" s="770"/>
      <c r="C6" s="770"/>
      <c r="D6" s="770"/>
      <c r="E6" s="770"/>
      <c r="F6" s="770"/>
      <c r="G6" s="770"/>
      <c r="H6" s="770"/>
      <c r="I6" s="770"/>
      <c r="J6" s="770"/>
      <c r="K6" s="770"/>
      <c r="L6" s="770"/>
      <c r="M6" s="770"/>
    </row>
    <row r="7" spans="1:15" ht="12" customHeight="1" x14ac:dyDescent="0.25">
      <c r="A7" s="967"/>
      <c r="B7" s="604" t="s">
        <v>2174</v>
      </c>
      <c r="C7" s="669" t="s">
        <v>1771</v>
      </c>
      <c r="D7" s="770"/>
      <c r="E7" s="770"/>
      <c r="F7" s="770"/>
      <c r="G7" s="770"/>
      <c r="H7" s="770"/>
      <c r="I7" s="770"/>
      <c r="J7" s="770"/>
      <c r="K7" s="770"/>
      <c r="L7" s="770"/>
      <c r="M7" s="770"/>
    </row>
    <row r="8" spans="1:15" ht="12" customHeight="1" x14ac:dyDescent="0.25">
      <c r="A8" s="967"/>
      <c r="B8" s="770"/>
      <c r="C8" s="770"/>
      <c r="D8" s="770"/>
      <c r="E8" s="770"/>
      <c r="F8" s="770"/>
      <c r="G8" s="770"/>
      <c r="H8" s="770"/>
      <c r="I8" s="770"/>
      <c r="J8" s="770"/>
      <c r="K8" s="770"/>
      <c r="L8" s="770"/>
      <c r="M8" s="770"/>
    </row>
    <row r="9" spans="1:15" ht="52.5" customHeight="1" x14ac:dyDescent="0.25">
      <c r="A9" s="967"/>
      <c r="B9" s="770"/>
      <c r="C9" s="1219" t="s">
        <v>2515</v>
      </c>
      <c r="D9" s="1383"/>
      <c r="E9" s="1383"/>
      <c r="F9" s="1383"/>
      <c r="G9" s="1383"/>
      <c r="H9" s="1383"/>
      <c r="I9" s="1383"/>
      <c r="J9" s="1383"/>
      <c r="K9" s="1383"/>
      <c r="L9" s="1383"/>
      <c r="M9" s="1383"/>
      <c r="N9" s="1219"/>
      <c r="O9" s="1219"/>
    </row>
    <row r="10" spans="1:15" ht="12.75" customHeight="1" x14ac:dyDescent="0.2">
      <c r="A10" s="771"/>
      <c r="B10" s="602"/>
      <c r="C10" s="605"/>
    </row>
    <row r="11" spans="1:15" ht="40.5" customHeight="1" x14ac:dyDescent="0.2">
      <c r="A11" s="771"/>
      <c r="B11" s="602"/>
      <c r="C11" s="1391" t="s">
        <v>1931</v>
      </c>
      <c r="D11" s="1391"/>
      <c r="E11" s="1391"/>
      <c r="F11" s="1391"/>
      <c r="G11" s="1391"/>
      <c r="H11" s="1391"/>
      <c r="I11" s="1391"/>
      <c r="J11" s="1391"/>
      <c r="K11" s="1391"/>
      <c r="L11" s="1391"/>
      <c r="M11" s="1391"/>
      <c r="N11" s="1391"/>
      <c r="O11" s="1391"/>
    </row>
    <row r="12" spans="1:15" ht="12.75" customHeight="1" x14ac:dyDescent="0.2">
      <c r="A12" s="771"/>
      <c r="B12" s="602"/>
      <c r="C12" s="605"/>
    </row>
    <row r="13" spans="1:15" ht="65.25" customHeight="1" x14ac:dyDescent="0.2">
      <c r="A13" s="771"/>
      <c r="B13" s="602"/>
      <c r="C13" s="1560" t="s">
        <v>1899</v>
      </c>
      <c r="D13" s="1560"/>
      <c r="E13" s="1560"/>
      <c r="F13" s="1560"/>
      <c r="G13" s="1560"/>
      <c r="H13" s="1560"/>
      <c r="I13" s="1560"/>
      <c r="J13" s="1560"/>
      <c r="K13" s="1560"/>
      <c r="L13" s="1560"/>
      <c r="M13" s="1560"/>
      <c r="N13" s="1560"/>
      <c r="O13" s="1560"/>
    </row>
    <row r="14" spans="1:15" ht="12.75" customHeight="1" x14ac:dyDescent="0.2">
      <c r="A14" s="771"/>
      <c r="B14" s="602"/>
      <c r="C14" s="605"/>
    </row>
    <row r="15" spans="1:15" ht="14.25" customHeight="1" x14ac:dyDescent="0.2">
      <c r="A15" s="771"/>
      <c r="C15" s="1561" t="s">
        <v>1885</v>
      </c>
      <c r="D15" s="1561"/>
      <c r="E15" s="1561"/>
      <c r="F15" s="1561"/>
      <c r="G15" s="1561"/>
      <c r="H15" s="1561"/>
      <c r="I15" s="1561"/>
      <c r="J15" s="1561"/>
      <c r="K15" s="1561"/>
      <c r="L15" s="1561"/>
      <c r="M15" s="1561"/>
    </row>
    <row r="16" spans="1:15" ht="12.75" customHeight="1" x14ac:dyDescent="0.2">
      <c r="A16" s="771"/>
      <c r="C16" s="1391" t="s">
        <v>2516</v>
      </c>
      <c r="D16" s="1391"/>
      <c r="E16" s="1391"/>
      <c r="F16" s="1391"/>
      <c r="G16" s="1391"/>
      <c r="H16" s="1391"/>
      <c r="I16" s="1391"/>
      <c r="J16" s="1391"/>
      <c r="K16" s="1391"/>
      <c r="L16" s="1391"/>
      <c r="M16" s="1391"/>
      <c r="N16" s="1391"/>
      <c r="O16" s="1391"/>
    </row>
    <row r="17" spans="1:15" ht="12.75" customHeight="1" x14ac:dyDescent="0.2">
      <c r="A17" s="771"/>
      <c r="C17" s="1032" t="s">
        <v>1895</v>
      </c>
      <c r="D17" s="672"/>
      <c r="E17" s="672"/>
      <c r="F17" s="672"/>
      <c r="G17" s="672"/>
      <c r="H17" s="672"/>
      <c r="I17" s="672"/>
      <c r="J17" s="672"/>
      <c r="K17" s="672"/>
      <c r="L17" s="672"/>
      <c r="M17" s="751"/>
    </row>
    <row r="18" spans="1:15" ht="12.75" customHeight="1" x14ac:dyDescent="0.2">
      <c r="A18" s="771"/>
      <c r="C18" s="1032" t="s">
        <v>1884</v>
      </c>
      <c r="D18" s="672"/>
      <c r="E18" s="672"/>
      <c r="F18" s="672"/>
      <c r="G18" s="672"/>
      <c r="H18" s="672"/>
      <c r="I18" s="672"/>
      <c r="J18" s="672"/>
      <c r="K18" s="672"/>
      <c r="L18" s="672"/>
      <c r="M18" s="751"/>
    </row>
    <row r="19" spans="1:15" ht="12.75" customHeight="1" x14ac:dyDescent="0.2">
      <c r="A19" s="771"/>
      <c r="C19" s="605"/>
      <c r="D19" s="871"/>
      <c r="E19" s="871"/>
      <c r="F19" s="871"/>
      <c r="G19" s="871"/>
      <c r="H19" s="871"/>
      <c r="I19" s="871"/>
      <c r="J19" s="871"/>
      <c r="K19" s="871"/>
      <c r="L19" s="871"/>
    </row>
    <row r="20" spans="1:15" ht="12.75" customHeight="1" x14ac:dyDescent="0.2">
      <c r="A20" s="771"/>
      <c r="B20" s="602">
        <v>1</v>
      </c>
      <c r="C20" s="673" t="s">
        <v>1772</v>
      </c>
      <c r="J20" s="871"/>
      <c r="K20" s="871"/>
      <c r="L20" s="871"/>
    </row>
    <row r="21" spans="1:15" ht="10.5" customHeight="1" x14ac:dyDescent="0.2">
      <c r="A21" s="771"/>
      <c r="B21" s="602"/>
      <c r="C21" s="872"/>
      <c r="J21" s="871"/>
      <c r="K21" s="871"/>
      <c r="L21" s="871"/>
    </row>
    <row r="22" spans="1:15" ht="12.75" customHeight="1" x14ac:dyDescent="0.2">
      <c r="A22" s="771"/>
      <c r="B22" s="602"/>
      <c r="C22" s="1562" t="s">
        <v>1886</v>
      </c>
      <c r="D22" s="1562"/>
      <c r="E22" s="1562"/>
      <c r="F22" s="1562"/>
      <c r="G22" s="1562"/>
      <c r="H22" s="1562"/>
      <c r="I22" s="1562"/>
      <c r="J22" s="1562"/>
      <c r="K22" s="1562"/>
      <c r="L22" s="1562"/>
      <c r="M22" s="1562"/>
    </row>
    <row r="23" spans="1:15" ht="12.75" customHeight="1" x14ac:dyDescent="0.2">
      <c r="A23" s="771"/>
      <c r="B23" s="602"/>
      <c r="C23" s="880"/>
      <c r="D23" s="880"/>
      <c r="E23" s="880"/>
      <c r="F23" s="880"/>
      <c r="G23" s="880"/>
      <c r="H23" s="880"/>
      <c r="I23" s="880"/>
      <c r="J23" s="880"/>
      <c r="K23" s="880"/>
      <c r="L23" s="880"/>
      <c r="M23" s="880"/>
    </row>
    <row r="24" spans="1:15" ht="24.75" customHeight="1" x14ac:dyDescent="0.2">
      <c r="A24" s="771"/>
      <c r="B24" s="602"/>
      <c r="C24" s="1219" t="s">
        <v>2517</v>
      </c>
      <c r="D24" s="1219"/>
      <c r="E24" s="1219"/>
      <c r="F24" s="1219"/>
      <c r="G24" s="1219"/>
      <c r="H24" s="1219"/>
      <c r="I24" s="1219"/>
      <c r="J24" s="1219"/>
      <c r="K24" s="1219"/>
      <c r="L24" s="1219"/>
      <c r="M24" s="1219"/>
      <c r="N24" s="1219"/>
      <c r="O24" s="1219"/>
    </row>
    <row r="25" spans="1:15" ht="12.75" customHeight="1" x14ac:dyDescent="0.2">
      <c r="A25" s="771"/>
      <c r="B25" s="602"/>
      <c r="C25" s="880"/>
      <c r="D25" s="880"/>
      <c r="E25" s="880"/>
      <c r="F25" s="880"/>
      <c r="G25" s="880"/>
      <c r="H25" s="880"/>
      <c r="I25" s="880"/>
      <c r="J25" s="880"/>
      <c r="K25" s="880"/>
      <c r="L25" s="880"/>
      <c r="M25" s="880"/>
    </row>
    <row r="26" spans="1:15" ht="25.5" customHeight="1" x14ac:dyDescent="0.2">
      <c r="A26" s="771"/>
      <c r="B26" s="602"/>
      <c r="C26" s="1219" t="s">
        <v>2518</v>
      </c>
      <c r="D26" s="1219"/>
      <c r="E26" s="1219"/>
      <c r="F26" s="1219"/>
      <c r="G26" s="1219"/>
      <c r="H26" s="1219"/>
      <c r="I26" s="1219"/>
      <c r="J26" s="1219"/>
      <c r="K26" s="1219"/>
      <c r="L26" s="1219"/>
      <c r="M26" s="1219"/>
      <c r="N26" s="1219"/>
      <c r="O26" s="1219"/>
    </row>
    <row r="27" spans="1:15" ht="12.75" customHeight="1" x14ac:dyDescent="0.2">
      <c r="A27" s="771"/>
      <c r="B27" s="602"/>
      <c r="C27" s="880"/>
      <c r="D27" s="880"/>
      <c r="E27" s="880"/>
      <c r="F27" s="880"/>
      <c r="G27" s="880"/>
      <c r="H27" s="880"/>
      <c r="I27" s="880"/>
      <c r="J27" s="880"/>
      <c r="K27" s="880"/>
      <c r="L27" s="880"/>
      <c r="M27" s="880"/>
    </row>
    <row r="28" spans="1:15" ht="12.75" customHeight="1" x14ac:dyDescent="0.2">
      <c r="A28" s="771"/>
      <c r="B28" s="602"/>
      <c r="C28" s="605" t="s">
        <v>1894</v>
      </c>
      <c r="J28" s="871"/>
      <c r="K28" s="871"/>
      <c r="L28" s="871"/>
    </row>
    <row r="29" spans="1:15" ht="12.75" customHeight="1" x14ac:dyDescent="0.2">
      <c r="A29" s="771"/>
      <c r="B29" s="602"/>
      <c r="C29" s="605"/>
      <c r="J29" s="871"/>
      <c r="K29" s="871"/>
      <c r="L29" s="871"/>
    </row>
    <row r="30" spans="1:15" ht="12.75" customHeight="1" x14ac:dyDescent="0.2">
      <c r="A30" s="771"/>
      <c r="B30" s="602"/>
      <c r="C30" s="600" t="s">
        <v>1887</v>
      </c>
      <c r="J30" s="871"/>
      <c r="K30" s="871"/>
      <c r="L30" s="871"/>
    </row>
    <row r="31" spans="1:15" ht="12.75" customHeight="1" x14ac:dyDescent="0.2">
      <c r="A31" s="771"/>
      <c r="B31" s="602"/>
      <c r="C31" s="605"/>
      <c r="J31" s="871"/>
      <c r="K31" s="871"/>
      <c r="L31" s="871"/>
    </row>
    <row r="32" spans="1:15" ht="12.75" customHeight="1" x14ac:dyDescent="0.2">
      <c r="B32" s="602"/>
      <c r="C32" s="605" t="s">
        <v>1773</v>
      </c>
      <c r="E32" s="605"/>
    </row>
    <row r="33" spans="2:16" x14ac:dyDescent="0.2">
      <c r="B33" s="602"/>
      <c r="C33" s="605"/>
    </row>
    <row r="34" spans="2:16" x14ac:dyDescent="0.2">
      <c r="B34" s="602"/>
      <c r="C34" s="604" t="s">
        <v>1774</v>
      </c>
    </row>
    <row r="35" spans="2:16" ht="27" customHeight="1" x14ac:dyDescent="0.2">
      <c r="B35" s="602"/>
      <c r="C35" s="1373" t="s">
        <v>2519</v>
      </c>
      <c r="D35" s="1373"/>
      <c r="E35" s="1373"/>
      <c r="F35" s="1373"/>
      <c r="G35" s="1373"/>
      <c r="H35" s="1373"/>
      <c r="I35" s="1373"/>
      <c r="J35" s="1373"/>
      <c r="K35" s="1373"/>
      <c r="L35" s="1373"/>
      <c r="M35" s="1373"/>
      <c r="N35" s="1373"/>
      <c r="O35" s="1373"/>
    </row>
    <row r="36" spans="2:16" x14ac:dyDescent="0.2">
      <c r="B36" s="602"/>
      <c r="C36" s="604"/>
    </row>
    <row r="37" spans="2:16" ht="26.25" customHeight="1" x14ac:dyDescent="0.2">
      <c r="B37" s="602"/>
      <c r="C37" s="1373" t="s">
        <v>2520</v>
      </c>
      <c r="D37" s="1373"/>
      <c r="E37" s="1373"/>
      <c r="F37" s="1373"/>
      <c r="G37" s="1373"/>
      <c r="H37" s="1373"/>
      <c r="I37" s="1373"/>
      <c r="J37" s="1373"/>
      <c r="K37" s="1373"/>
      <c r="L37" s="1373"/>
      <c r="M37" s="1373"/>
      <c r="N37" s="1373"/>
      <c r="O37" s="1373"/>
    </row>
    <row r="38" spans="2:16" x14ac:dyDescent="0.2">
      <c r="B38" s="602"/>
      <c r="C38" s="604"/>
    </row>
    <row r="39" spans="2:16" ht="24.75" customHeight="1" x14ac:dyDescent="0.2">
      <c r="B39" s="602"/>
      <c r="C39" s="1373" t="s">
        <v>2521</v>
      </c>
      <c r="D39" s="1373"/>
      <c r="E39" s="1373"/>
      <c r="F39" s="1373"/>
      <c r="G39" s="1373"/>
      <c r="H39" s="1373"/>
      <c r="I39" s="1373"/>
      <c r="J39" s="1373"/>
      <c r="K39" s="1373"/>
      <c r="L39" s="1373"/>
      <c r="M39" s="1373"/>
      <c r="N39" s="1373"/>
      <c r="O39" s="1373"/>
    </row>
    <row r="40" spans="2:16" x14ac:dyDescent="0.2">
      <c r="B40" s="602"/>
      <c r="C40" s="604"/>
    </row>
    <row r="41" spans="2:16" x14ac:dyDescent="0.2">
      <c r="B41" s="769">
        <v>2</v>
      </c>
      <c r="C41" s="602" t="s">
        <v>1775</v>
      </c>
    </row>
    <row r="42" spans="2:16" ht="26.25" customHeight="1" x14ac:dyDescent="0.2">
      <c r="B42" s="769"/>
      <c r="C42" s="1219" t="s">
        <v>2522</v>
      </c>
      <c r="D42" s="1219"/>
      <c r="E42" s="1219"/>
      <c r="F42" s="1219"/>
      <c r="G42" s="1219"/>
      <c r="H42" s="1219"/>
      <c r="I42" s="1219"/>
      <c r="J42" s="1219"/>
      <c r="K42" s="1219"/>
      <c r="L42" s="1219"/>
      <c r="M42" s="1219"/>
      <c r="N42" s="1219"/>
      <c r="O42" s="1219"/>
    </row>
    <row r="43" spans="2:16" x14ac:dyDescent="0.2">
      <c r="B43" s="769"/>
      <c r="C43" s="602"/>
    </row>
    <row r="44" spans="2:16" x14ac:dyDescent="0.2">
      <c r="B44" s="769"/>
      <c r="C44" s="600" t="s">
        <v>1776</v>
      </c>
    </row>
    <row r="45" spans="2:16" x14ac:dyDescent="0.2">
      <c r="B45" s="769"/>
    </row>
    <row r="46" spans="2:16" x14ac:dyDescent="0.2">
      <c r="B46" s="769"/>
      <c r="C46" s="1219" t="s">
        <v>2523</v>
      </c>
      <c r="D46" s="1219"/>
      <c r="E46" s="1219"/>
      <c r="F46" s="1219"/>
      <c r="G46" s="1219"/>
      <c r="H46" s="1219"/>
      <c r="I46" s="1219"/>
      <c r="J46" s="1219"/>
      <c r="K46" s="1219"/>
      <c r="L46" s="1219"/>
      <c r="M46" s="1219"/>
      <c r="N46" s="1219"/>
      <c r="O46" s="1219"/>
    </row>
    <row r="47" spans="2:16" x14ac:dyDescent="0.2">
      <c r="B47" s="769"/>
    </row>
    <row r="48" spans="2:16" x14ac:dyDescent="0.2">
      <c r="B48" s="602"/>
      <c r="C48" s="604" t="s">
        <v>1774</v>
      </c>
    </row>
    <row r="49" spans="1:15" ht="25.5" customHeight="1" x14ac:dyDescent="0.2">
      <c r="B49" s="602"/>
      <c r="C49" s="1373" t="s">
        <v>2524</v>
      </c>
      <c r="D49" s="1373"/>
      <c r="E49" s="1373"/>
      <c r="F49" s="1373"/>
      <c r="G49" s="1373"/>
      <c r="H49" s="1373"/>
      <c r="I49" s="1373"/>
      <c r="J49" s="1373"/>
      <c r="K49" s="1373"/>
      <c r="L49" s="1373"/>
      <c r="M49" s="1373"/>
      <c r="N49" s="1373"/>
      <c r="O49" s="1373"/>
    </row>
    <row r="50" spans="1:15" x14ac:dyDescent="0.2">
      <c r="B50" s="602"/>
      <c r="C50" s="604"/>
    </row>
    <row r="51" spans="1:15" ht="12.75" customHeight="1" x14ac:dyDescent="0.2">
      <c r="C51" s="1227"/>
      <c r="D51" s="1227"/>
      <c r="E51" s="1227"/>
      <c r="F51" s="1227"/>
      <c r="G51" s="1227"/>
      <c r="H51" s="1227"/>
      <c r="I51" s="1227"/>
      <c r="J51" s="1227"/>
      <c r="K51" s="1227"/>
      <c r="L51" s="1227"/>
      <c r="M51" s="1227"/>
    </row>
    <row r="52" spans="1:15" ht="12.75" customHeight="1" x14ac:dyDescent="0.2">
      <c r="C52" s="1227"/>
      <c r="D52" s="1227"/>
      <c r="E52" s="1227"/>
      <c r="F52" s="1227"/>
      <c r="G52" s="1227"/>
      <c r="H52" s="1227"/>
      <c r="I52" s="1227"/>
      <c r="J52" s="1227"/>
      <c r="K52" s="1227"/>
      <c r="L52" s="1227"/>
      <c r="M52" s="1227"/>
    </row>
    <row r="53" spans="1:15" ht="15.75" x14ac:dyDescent="0.25">
      <c r="A53" s="1369" t="s">
        <v>1731</v>
      </c>
      <c r="B53" s="1369"/>
      <c r="C53" s="1369"/>
      <c r="D53" s="1369"/>
      <c r="E53" s="1369"/>
      <c r="F53" s="1369"/>
      <c r="G53" s="1369"/>
      <c r="H53" s="1369"/>
      <c r="I53" s="1369"/>
      <c r="J53" s="1369"/>
      <c r="K53" s="1369"/>
      <c r="L53" s="1369"/>
      <c r="M53" s="1369"/>
      <c r="N53" s="1369"/>
      <c r="O53" s="1369"/>
    </row>
  </sheetData>
  <mergeCells count="17">
    <mergeCell ref="C46:O46"/>
    <mergeCell ref="C49:O49"/>
    <mergeCell ref="C51:M51"/>
    <mergeCell ref="C52:M52"/>
    <mergeCell ref="A53:O53"/>
    <mergeCell ref="C42:O42"/>
    <mergeCell ref="C9:O9"/>
    <mergeCell ref="C11:O11"/>
    <mergeCell ref="C13:O13"/>
    <mergeCell ref="C15:M15"/>
    <mergeCell ref="C16:O16"/>
    <mergeCell ref="C22:M22"/>
    <mergeCell ref="C24:O24"/>
    <mergeCell ref="C26:O26"/>
    <mergeCell ref="C35:O35"/>
    <mergeCell ref="C37:O37"/>
    <mergeCell ref="C39:O39"/>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E76" sqref="E76"/>
    </sheetView>
  </sheetViews>
  <sheetFormatPr defaultRowHeight="12.75" x14ac:dyDescent="0.2"/>
  <cols>
    <col min="1" max="2" width="3.7109375" customWidth="1"/>
  </cols>
  <sheetData>
    <row r="1" spans="1:15" ht="18" x14ac:dyDescent="0.25">
      <c r="A1" s="4">
        <f>'COVER PAGE'!A9</f>
        <v>0</v>
      </c>
      <c r="B1" s="2"/>
      <c r="C1" s="2"/>
      <c r="D1" s="2"/>
      <c r="E1" s="2"/>
      <c r="F1" s="2"/>
      <c r="G1" s="2"/>
      <c r="H1" s="2"/>
      <c r="I1" s="2"/>
      <c r="J1" s="2"/>
      <c r="K1" s="2"/>
      <c r="L1" s="2"/>
      <c r="M1" s="2"/>
      <c r="N1" s="2"/>
      <c r="O1" s="2"/>
    </row>
    <row r="2" spans="1:15" ht="18" x14ac:dyDescent="0.25">
      <c r="A2" s="4" t="s">
        <v>1056</v>
      </c>
      <c r="B2" s="2"/>
      <c r="C2" s="2"/>
      <c r="D2" s="2"/>
      <c r="E2" s="2"/>
      <c r="F2" s="2"/>
      <c r="G2" s="2"/>
      <c r="H2" s="2"/>
      <c r="I2" s="2"/>
      <c r="J2" s="2"/>
      <c r="K2" s="2"/>
      <c r="L2" s="2"/>
      <c r="M2" s="2"/>
      <c r="N2" s="2"/>
      <c r="O2" s="2"/>
    </row>
    <row r="3" spans="1:15" ht="18" x14ac:dyDescent="0.25">
      <c r="A3" s="5" t="str">
        <f>'COVER PAGE'!A30</f>
        <v>FISCAL YEAR ENDING JUNE 30, 2024</v>
      </c>
      <c r="B3" s="2"/>
      <c r="C3" s="2"/>
      <c r="D3" s="2"/>
      <c r="E3" s="2"/>
      <c r="F3" s="2"/>
      <c r="G3" s="2"/>
      <c r="H3" s="2"/>
      <c r="I3" s="2"/>
      <c r="J3" s="2"/>
      <c r="K3" s="2"/>
      <c r="L3" s="2"/>
      <c r="M3" s="2"/>
      <c r="N3" s="2"/>
      <c r="O3" s="2"/>
    </row>
    <row r="5" spans="1:15" x14ac:dyDescent="0.2">
      <c r="A5" s="13" t="s">
        <v>61</v>
      </c>
      <c r="C5" s="16" t="s">
        <v>62</v>
      </c>
    </row>
    <row r="6" spans="1:15" x14ac:dyDescent="0.2">
      <c r="B6" s="13" t="s">
        <v>1057</v>
      </c>
      <c r="C6" s="16" t="s">
        <v>513</v>
      </c>
    </row>
    <row r="7" spans="1:15" x14ac:dyDescent="0.2">
      <c r="C7" t="s">
        <v>63</v>
      </c>
    </row>
    <row r="8" spans="1:15" ht="13.5" thickBot="1" x14ac:dyDescent="0.25"/>
    <row r="9" spans="1:15" ht="12" customHeight="1" x14ac:dyDescent="0.2">
      <c r="C9" s="27"/>
      <c r="D9" s="22"/>
      <c r="E9" s="22"/>
      <c r="F9" s="22"/>
      <c r="G9" s="52" t="s">
        <v>64</v>
      </c>
      <c r="H9" s="50"/>
      <c r="I9" s="50"/>
      <c r="J9" s="50"/>
      <c r="K9" s="50"/>
      <c r="L9" s="50"/>
      <c r="M9" s="50"/>
      <c r="N9" s="51"/>
    </row>
    <row r="10" spans="1:15" ht="12" customHeight="1" x14ac:dyDescent="0.2">
      <c r="C10" s="45" t="s">
        <v>377</v>
      </c>
      <c r="D10" s="3"/>
      <c r="E10" s="3"/>
      <c r="F10" s="3"/>
      <c r="G10" s="36" t="s">
        <v>65</v>
      </c>
      <c r="H10" s="37"/>
      <c r="I10" s="37"/>
      <c r="J10" s="42"/>
      <c r="K10" s="36" t="s">
        <v>66</v>
      </c>
      <c r="L10" s="37"/>
      <c r="M10" s="37"/>
      <c r="N10" s="57"/>
    </row>
    <row r="11" spans="1:15" ht="12" customHeight="1" x14ac:dyDescent="0.2">
      <c r="C11" s="44"/>
      <c r="G11" s="591" t="s">
        <v>626</v>
      </c>
      <c r="H11" s="590"/>
      <c r="I11" s="590"/>
      <c r="J11" s="595"/>
      <c r="K11" s="596"/>
      <c r="L11" s="597"/>
      <c r="M11" s="597"/>
      <c r="N11" s="598"/>
    </row>
    <row r="12" spans="1:15" ht="12" customHeight="1" x14ac:dyDescent="0.2">
      <c r="C12" s="46" t="s">
        <v>67</v>
      </c>
      <c r="D12" s="24"/>
      <c r="E12" s="24"/>
      <c r="F12" s="24"/>
      <c r="G12" s="1571"/>
      <c r="H12" s="1572"/>
      <c r="I12" s="1572"/>
      <c r="J12" s="1573"/>
      <c r="K12" s="1571"/>
      <c r="L12" s="1572"/>
      <c r="M12" s="1572"/>
      <c r="N12" s="1577"/>
    </row>
    <row r="13" spans="1:15" ht="12" customHeight="1" x14ac:dyDescent="0.2">
      <c r="C13" s="44"/>
      <c r="G13" s="591" t="s">
        <v>1122</v>
      </c>
      <c r="H13" s="590"/>
      <c r="I13" s="590"/>
      <c r="J13" s="590"/>
      <c r="K13" s="1586"/>
      <c r="L13" s="1587"/>
      <c r="M13" s="1587"/>
      <c r="N13" s="1588"/>
    </row>
    <row r="14" spans="1:15" ht="12" customHeight="1" x14ac:dyDescent="0.2">
      <c r="C14" s="46" t="s">
        <v>68</v>
      </c>
      <c r="D14" s="24"/>
      <c r="E14" s="24"/>
      <c r="F14" s="24"/>
      <c r="G14" s="1571"/>
      <c r="H14" s="1572"/>
      <c r="I14" s="1572"/>
      <c r="J14" s="1573"/>
      <c r="K14" s="1571"/>
      <c r="L14" s="1572"/>
      <c r="M14" s="1572"/>
      <c r="N14" s="1577"/>
    </row>
    <row r="15" spans="1:15" ht="12" customHeight="1" x14ac:dyDescent="0.2">
      <c r="C15" s="44"/>
      <c r="G15" s="591" t="s">
        <v>1123</v>
      </c>
      <c r="H15" s="590"/>
      <c r="I15" s="590"/>
      <c r="J15" s="590"/>
      <c r="K15" s="599"/>
      <c r="L15" s="590"/>
      <c r="M15" s="590"/>
      <c r="N15" s="593"/>
    </row>
    <row r="16" spans="1:15" ht="12" customHeight="1" x14ac:dyDescent="0.2">
      <c r="C16" s="46" t="s">
        <v>69</v>
      </c>
      <c r="D16" s="24"/>
      <c r="E16" s="24"/>
      <c r="F16" s="24"/>
      <c r="G16" s="1571"/>
      <c r="H16" s="1572"/>
      <c r="I16" s="1572"/>
      <c r="J16" s="1573"/>
      <c r="K16" s="1571"/>
      <c r="L16" s="1572"/>
      <c r="M16" s="1572"/>
      <c r="N16" s="1577"/>
    </row>
    <row r="17" spans="2:14" ht="12" customHeight="1" x14ac:dyDescent="0.2">
      <c r="C17" s="44"/>
      <c r="G17" s="591" t="s">
        <v>1124</v>
      </c>
      <c r="H17" s="590"/>
      <c r="I17" s="590"/>
      <c r="J17" s="590"/>
      <c r="K17" s="599"/>
      <c r="L17" s="590"/>
      <c r="M17" s="590"/>
      <c r="N17" s="593"/>
    </row>
    <row r="18" spans="2:14" ht="12" customHeight="1" x14ac:dyDescent="0.2">
      <c r="C18" s="46" t="s">
        <v>70</v>
      </c>
      <c r="D18" s="24"/>
      <c r="E18" s="24"/>
      <c r="F18" s="24"/>
      <c r="G18" s="1571"/>
      <c r="H18" s="1572"/>
      <c r="I18" s="1572"/>
      <c r="J18" s="1573"/>
      <c r="K18" s="1574"/>
      <c r="L18" s="1575"/>
      <c r="M18" s="1575"/>
      <c r="N18" s="1576"/>
    </row>
    <row r="19" spans="2:14" ht="12" customHeight="1" x14ac:dyDescent="0.2">
      <c r="C19" s="44"/>
      <c r="G19" s="591" t="s">
        <v>1125</v>
      </c>
      <c r="H19" s="590"/>
      <c r="I19" s="590"/>
      <c r="J19" s="590"/>
      <c r="K19" s="591" t="s">
        <v>495</v>
      </c>
      <c r="L19" s="590"/>
      <c r="M19" s="590"/>
      <c r="N19" s="593"/>
    </row>
    <row r="20" spans="2:14" ht="12" customHeight="1" x14ac:dyDescent="0.2">
      <c r="C20" s="46" t="s">
        <v>299</v>
      </c>
      <c r="D20" s="24"/>
      <c r="E20" s="24"/>
      <c r="F20" s="24"/>
      <c r="G20" s="1571"/>
      <c r="H20" s="1572"/>
      <c r="I20" s="1572"/>
      <c r="J20" s="1573"/>
      <c r="K20" s="1571"/>
      <c r="L20" s="1572"/>
      <c r="M20" s="1572"/>
      <c r="N20" s="1577"/>
    </row>
    <row r="21" spans="2:14" ht="12" customHeight="1" x14ac:dyDescent="0.2">
      <c r="C21" s="44"/>
      <c r="G21" s="591" t="s">
        <v>1126</v>
      </c>
      <c r="H21" s="590"/>
      <c r="I21" s="590"/>
      <c r="J21" s="590"/>
      <c r="K21" s="591" t="s">
        <v>496</v>
      </c>
      <c r="L21" s="590"/>
      <c r="M21" s="590"/>
      <c r="N21" s="593"/>
    </row>
    <row r="22" spans="2:14" ht="12" customHeight="1" thickBot="1" x14ac:dyDescent="0.25">
      <c r="C22" s="29" t="s">
        <v>1000</v>
      </c>
      <c r="D22" s="1"/>
      <c r="E22" s="1"/>
      <c r="F22" s="1"/>
      <c r="G22" s="1578"/>
      <c r="H22" s="1579"/>
      <c r="I22" s="1579"/>
      <c r="J22" s="1580"/>
      <c r="K22" s="1578"/>
      <c r="L22" s="1579"/>
      <c r="M22" s="1579"/>
      <c r="N22" s="1581"/>
    </row>
    <row r="23" spans="2:14" ht="12.75" customHeight="1" thickBot="1" x14ac:dyDescent="0.25"/>
    <row r="24" spans="2:14" x14ac:dyDescent="0.2">
      <c r="B24" s="49" t="s">
        <v>317</v>
      </c>
      <c r="C24" s="16" t="s">
        <v>300</v>
      </c>
      <c r="L24" s="53" t="s">
        <v>303</v>
      </c>
      <c r="M24" s="54"/>
      <c r="N24" s="55"/>
    </row>
    <row r="25" spans="2:14" x14ac:dyDescent="0.2">
      <c r="C25" t="s">
        <v>301</v>
      </c>
      <c r="L25" s="1591"/>
      <c r="M25" s="1592"/>
      <c r="N25" s="1593"/>
    </row>
    <row r="26" spans="2:14" x14ac:dyDescent="0.2">
      <c r="C26" t="s">
        <v>302</v>
      </c>
      <c r="L26" s="1594"/>
      <c r="M26" s="1595"/>
      <c r="N26" s="1596"/>
    </row>
    <row r="27" spans="2:14" ht="13.5" thickBot="1" x14ac:dyDescent="0.25">
      <c r="L27" s="1597"/>
      <c r="M27" s="1567"/>
      <c r="N27" s="1570"/>
    </row>
    <row r="29" spans="2:14" x14ac:dyDescent="0.2">
      <c r="B29" s="49" t="s">
        <v>308</v>
      </c>
      <c r="C29" s="16" t="s">
        <v>304</v>
      </c>
    </row>
    <row r="30" spans="2:14" ht="13.5" thickBot="1" x14ac:dyDescent="0.25">
      <c r="C30" s="17" t="s">
        <v>305</v>
      </c>
    </row>
    <row r="31" spans="2:14" ht="12" customHeight="1" x14ac:dyDescent="0.2">
      <c r="C31" s="27"/>
      <c r="D31" s="22"/>
      <c r="E31" s="27"/>
      <c r="F31" s="22"/>
      <c r="G31" s="58" t="s">
        <v>527</v>
      </c>
      <c r="H31" s="54"/>
      <c r="I31" s="54"/>
      <c r="J31" s="54"/>
      <c r="K31" s="54"/>
      <c r="L31" s="54"/>
      <c r="M31" s="54"/>
      <c r="N31" s="55"/>
    </row>
    <row r="32" spans="2:14" ht="12" customHeight="1" x14ac:dyDescent="0.2">
      <c r="C32" s="44"/>
      <c r="E32" s="45" t="s">
        <v>1128</v>
      </c>
      <c r="F32" s="2"/>
      <c r="G32" s="36" t="s">
        <v>307</v>
      </c>
      <c r="H32" s="37"/>
      <c r="I32" s="37"/>
      <c r="J32" s="37"/>
      <c r="K32" s="226" t="s">
        <v>1154</v>
      </c>
      <c r="L32" s="225"/>
      <c r="M32" s="425">
        <v>44742</v>
      </c>
      <c r="N32" s="57"/>
    </row>
    <row r="33" spans="3:14" ht="12" customHeight="1" x14ac:dyDescent="0.2">
      <c r="C33" s="1589" t="s">
        <v>377</v>
      </c>
      <c r="D33" s="1236"/>
      <c r="E33" s="503" t="s">
        <v>2885</v>
      </c>
      <c r="F33" s="105"/>
      <c r="G33" s="106" t="s">
        <v>528</v>
      </c>
      <c r="H33" s="37"/>
      <c r="I33" s="36" t="s">
        <v>529</v>
      </c>
      <c r="J33" s="37"/>
      <c r="K33" s="36" t="s">
        <v>530</v>
      </c>
      <c r="L33" s="37"/>
      <c r="M33" s="37" t="s">
        <v>531</v>
      </c>
      <c r="N33" s="57"/>
    </row>
    <row r="34" spans="3:14" ht="12" customHeight="1" x14ac:dyDescent="0.2">
      <c r="C34" s="44"/>
      <c r="E34" s="589" t="s">
        <v>1127</v>
      </c>
      <c r="F34" s="590"/>
      <c r="G34" s="591" t="s">
        <v>1132</v>
      </c>
      <c r="H34" s="590"/>
      <c r="I34" s="591" t="s">
        <v>1133</v>
      </c>
      <c r="J34" s="590"/>
      <c r="K34" s="591" t="s">
        <v>476</v>
      </c>
      <c r="L34" s="590"/>
      <c r="M34" s="592" t="s">
        <v>477</v>
      </c>
      <c r="N34" s="593"/>
    </row>
    <row r="35" spans="3:14" ht="12" customHeight="1" x14ac:dyDescent="0.2">
      <c r="C35" s="46" t="s">
        <v>1113</v>
      </c>
      <c r="D35" s="24"/>
      <c r="E35" s="1590"/>
      <c r="F35" s="1573"/>
      <c r="G35" s="1571"/>
      <c r="H35" s="1573"/>
      <c r="I35" s="1571"/>
      <c r="J35" s="1573"/>
      <c r="K35" s="1571"/>
      <c r="L35" s="1573"/>
      <c r="M35" s="1571"/>
      <c r="N35" s="1577"/>
    </row>
    <row r="36" spans="3:14" ht="12" customHeight="1" x14ac:dyDescent="0.2">
      <c r="C36" s="44"/>
      <c r="E36" s="589" t="s">
        <v>1131</v>
      </c>
      <c r="F36" s="590"/>
      <c r="G36" s="591" t="s">
        <v>478</v>
      </c>
      <c r="H36" s="590"/>
      <c r="I36" s="591" t="s">
        <v>481</v>
      </c>
      <c r="J36" s="590"/>
      <c r="K36" s="591" t="s">
        <v>484</v>
      </c>
      <c r="L36" s="590"/>
      <c r="M36" s="591" t="s">
        <v>487</v>
      </c>
      <c r="N36" s="593"/>
    </row>
    <row r="37" spans="3:14" ht="12" customHeight="1" x14ac:dyDescent="0.2">
      <c r="C37" s="46" t="s">
        <v>1115</v>
      </c>
      <c r="D37" s="24"/>
      <c r="E37" s="1590"/>
      <c r="F37" s="1573"/>
      <c r="G37" s="1571"/>
      <c r="H37" s="1573"/>
      <c r="I37" s="1571"/>
      <c r="J37" s="1573"/>
      <c r="K37" s="1571"/>
      <c r="L37" s="1573"/>
      <c r="M37" s="1571"/>
      <c r="N37" s="1577"/>
    </row>
    <row r="38" spans="3:14" ht="12" customHeight="1" x14ac:dyDescent="0.2">
      <c r="C38" s="44"/>
      <c r="E38" s="594" t="s">
        <v>1130</v>
      </c>
      <c r="F38" s="590"/>
      <c r="G38" s="591" t="s">
        <v>479</v>
      </c>
      <c r="H38" s="590"/>
      <c r="I38" s="591" t="s">
        <v>483</v>
      </c>
      <c r="J38" s="590"/>
      <c r="K38" s="591" t="s">
        <v>485</v>
      </c>
      <c r="L38" s="590"/>
      <c r="M38" s="591" t="s">
        <v>489</v>
      </c>
      <c r="N38" s="593"/>
    </row>
    <row r="39" spans="3:14" ht="12" customHeight="1" x14ac:dyDescent="0.2">
      <c r="C39" s="46" t="s">
        <v>1116</v>
      </c>
      <c r="D39" s="24"/>
      <c r="E39" s="1590"/>
      <c r="F39" s="1573"/>
      <c r="G39" s="1571"/>
      <c r="H39" s="1573"/>
      <c r="I39" s="1571"/>
      <c r="J39" s="1573"/>
      <c r="K39" s="1571"/>
      <c r="L39" s="1573"/>
      <c r="M39" s="1571"/>
      <c r="N39" s="1577"/>
    </row>
    <row r="40" spans="3:14" ht="12" customHeight="1" x14ac:dyDescent="0.2">
      <c r="C40" s="44"/>
      <c r="E40" s="589" t="s">
        <v>1129</v>
      </c>
      <c r="F40" s="590"/>
      <c r="G40" s="591" t="s">
        <v>480</v>
      </c>
      <c r="H40" s="590"/>
      <c r="I40" s="591" t="s">
        <v>482</v>
      </c>
      <c r="J40" s="590"/>
      <c r="K40" s="591" t="s">
        <v>486</v>
      </c>
      <c r="L40" s="590"/>
      <c r="M40" s="591" t="s">
        <v>488</v>
      </c>
      <c r="N40" s="593"/>
    </row>
    <row r="41" spans="3:14" ht="12" customHeight="1" x14ac:dyDescent="0.2">
      <c r="C41" s="46" t="s">
        <v>1117</v>
      </c>
      <c r="D41" s="24"/>
      <c r="E41" s="1590"/>
      <c r="F41" s="1573"/>
      <c r="G41" s="1571"/>
      <c r="H41" s="1573"/>
      <c r="I41" s="1571"/>
      <c r="J41" s="1573"/>
      <c r="K41" s="1571"/>
      <c r="L41" s="1573"/>
      <c r="M41" s="1571"/>
      <c r="N41" s="1577"/>
    </row>
    <row r="42" spans="3:14" ht="12" customHeight="1" x14ac:dyDescent="0.2">
      <c r="C42" s="44"/>
      <c r="E42" s="589" t="s">
        <v>1131</v>
      </c>
      <c r="F42" s="590"/>
      <c r="G42" s="591" t="s">
        <v>478</v>
      </c>
      <c r="H42" s="590"/>
      <c r="I42" s="591" t="s">
        <v>481</v>
      </c>
      <c r="J42" s="590"/>
      <c r="K42" s="591" t="s">
        <v>484</v>
      </c>
      <c r="L42" s="590"/>
      <c r="M42" s="591" t="s">
        <v>487</v>
      </c>
      <c r="N42" s="593"/>
    </row>
    <row r="43" spans="3:14" ht="12" customHeight="1" thickBot="1" x14ac:dyDescent="0.25">
      <c r="C43" s="29" t="s">
        <v>1118</v>
      </c>
      <c r="D43" s="1"/>
      <c r="E43" s="1590"/>
      <c r="F43" s="1573"/>
      <c r="G43" s="1571"/>
      <c r="H43" s="1573"/>
      <c r="I43" s="1571"/>
      <c r="J43" s="1573"/>
      <c r="K43" s="1571"/>
      <c r="L43" s="1573"/>
      <c r="M43" s="1571"/>
      <c r="N43" s="1577"/>
    </row>
    <row r="44" spans="3:14" x14ac:dyDescent="0.2">
      <c r="C44" s="22"/>
    </row>
    <row r="45" spans="3:14" ht="13.5" thickBot="1" x14ac:dyDescent="0.25">
      <c r="C45" s="17" t="s">
        <v>1119</v>
      </c>
    </row>
    <row r="46" spans="3:14" ht="12" customHeight="1" x14ac:dyDescent="0.2">
      <c r="C46" s="53" t="s">
        <v>1120</v>
      </c>
      <c r="D46" s="54"/>
      <c r="E46" s="54"/>
      <c r="F46" s="54"/>
      <c r="G46" s="58" t="s">
        <v>1121</v>
      </c>
      <c r="H46" s="54"/>
      <c r="I46" s="54"/>
      <c r="J46" s="54"/>
      <c r="K46" s="58" t="s">
        <v>911</v>
      </c>
      <c r="L46" s="54"/>
      <c r="M46" s="54"/>
      <c r="N46" s="55"/>
    </row>
    <row r="47" spans="3:14" ht="12" customHeight="1" x14ac:dyDescent="0.2">
      <c r="C47" s="44"/>
      <c r="G47" s="585" t="s">
        <v>490</v>
      </c>
      <c r="H47" s="237"/>
      <c r="I47" s="237"/>
      <c r="J47" s="237"/>
      <c r="K47" s="585" t="s">
        <v>491</v>
      </c>
      <c r="L47" s="237"/>
      <c r="M47" s="237"/>
      <c r="N47" s="316"/>
    </row>
    <row r="48" spans="3:14" ht="12" customHeight="1" x14ac:dyDescent="0.2">
      <c r="C48" s="46" t="s">
        <v>912</v>
      </c>
      <c r="D48" s="24"/>
      <c r="E48" s="24"/>
      <c r="F48" s="24"/>
      <c r="G48" s="1582"/>
      <c r="H48" s="1583"/>
      <c r="I48" s="1583"/>
      <c r="J48" s="1584"/>
      <c r="K48" s="1582"/>
      <c r="L48" s="1583"/>
      <c r="M48" s="1583"/>
      <c r="N48" s="1585"/>
    </row>
    <row r="49" spans="2:15" ht="12" customHeight="1" x14ac:dyDescent="0.2">
      <c r="C49" s="44"/>
      <c r="G49" s="586"/>
      <c r="H49" s="587"/>
      <c r="I49" s="587"/>
      <c r="J49" s="587"/>
      <c r="K49" s="586"/>
      <c r="L49" s="587"/>
      <c r="M49" s="587"/>
      <c r="N49" s="588"/>
    </row>
    <row r="50" spans="2:15" ht="12" customHeight="1" x14ac:dyDescent="0.2">
      <c r="C50" s="46" t="s">
        <v>250</v>
      </c>
      <c r="D50" s="24"/>
      <c r="E50" s="24"/>
      <c r="F50" s="24"/>
      <c r="G50" s="1582"/>
      <c r="H50" s="1583"/>
      <c r="I50" s="1583"/>
      <c r="J50" s="1584"/>
      <c r="K50" s="1582"/>
      <c r="L50" s="1583"/>
      <c r="M50" s="1583"/>
      <c r="N50" s="1585"/>
    </row>
    <row r="51" spans="2:15" ht="12" customHeight="1" x14ac:dyDescent="0.2">
      <c r="C51" s="44"/>
      <c r="G51" s="586"/>
      <c r="H51" s="587"/>
      <c r="I51" s="587"/>
      <c r="J51" s="587"/>
      <c r="K51" s="586"/>
      <c r="L51" s="587"/>
      <c r="M51" s="587"/>
      <c r="N51" s="588"/>
    </row>
    <row r="52" spans="2:15" ht="12" customHeight="1" x14ac:dyDescent="0.2">
      <c r="C52" s="46" t="s">
        <v>913</v>
      </c>
      <c r="D52" s="24"/>
      <c r="E52" s="24"/>
      <c r="F52" s="24"/>
      <c r="G52" s="1582"/>
      <c r="H52" s="1583"/>
      <c r="I52" s="1583"/>
      <c r="J52" s="1584"/>
      <c r="K52" s="1582"/>
      <c r="L52" s="1583"/>
      <c r="M52" s="1583"/>
      <c r="N52" s="1585"/>
    </row>
    <row r="53" spans="2:15" ht="12" customHeight="1" x14ac:dyDescent="0.2">
      <c r="C53" s="44"/>
      <c r="G53" s="1563"/>
      <c r="H53" s="1564"/>
      <c r="I53" s="1564"/>
      <c r="J53" s="1565"/>
      <c r="K53" s="1563"/>
      <c r="L53" s="1564"/>
      <c r="M53" s="1564"/>
      <c r="N53" s="1569"/>
    </row>
    <row r="54" spans="2:15" ht="12" customHeight="1" thickBot="1" x14ac:dyDescent="0.25">
      <c r="C54" s="61" t="s">
        <v>914</v>
      </c>
      <c r="D54" s="1"/>
      <c r="E54" s="1"/>
      <c r="F54" s="1"/>
      <c r="G54" s="1566"/>
      <c r="H54" s="1567"/>
      <c r="I54" s="1567"/>
      <c r="J54" s="1568"/>
      <c r="K54" s="1566"/>
      <c r="L54" s="1567"/>
      <c r="M54" s="1567"/>
      <c r="N54" s="1570"/>
    </row>
    <row r="56" spans="2:15" x14ac:dyDescent="0.2">
      <c r="B56" s="13" t="s">
        <v>72</v>
      </c>
      <c r="C56" s="16" t="s">
        <v>915</v>
      </c>
    </row>
    <row r="57" spans="2:15" ht="13.5" thickBot="1" x14ac:dyDescent="0.25">
      <c r="C57" t="s">
        <v>916</v>
      </c>
    </row>
    <row r="58" spans="2:15" ht="12" customHeight="1" x14ac:dyDescent="0.2">
      <c r="C58" s="53" t="s">
        <v>917</v>
      </c>
      <c r="D58" s="54"/>
      <c r="E58" s="54"/>
      <c r="F58" s="54"/>
      <c r="G58" s="54"/>
      <c r="H58" s="54"/>
      <c r="I58" s="54"/>
      <c r="J58" s="54"/>
      <c r="K58" s="54" t="s">
        <v>918</v>
      </c>
      <c r="L58" s="50"/>
      <c r="M58" s="50"/>
      <c r="N58" s="51"/>
    </row>
    <row r="59" spans="2:15" ht="12" customHeight="1" x14ac:dyDescent="0.2">
      <c r="C59" s="44"/>
      <c r="K59" s="551" t="s">
        <v>492</v>
      </c>
      <c r="L59" s="548"/>
      <c r="M59" s="548"/>
      <c r="N59" s="549"/>
    </row>
    <row r="60" spans="2:15" ht="12" customHeight="1" x14ac:dyDescent="0.2">
      <c r="C60" s="46" t="s">
        <v>919</v>
      </c>
      <c r="D60" s="24"/>
      <c r="E60" s="24"/>
      <c r="F60" s="24"/>
      <c r="G60" s="24"/>
      <c r="H60" s="24"/>
      <c r="I60" s="24"/>
      <c r="J60" s="24"/>
      <c r="K60" s="582">
        <f>'SCHEDULE OF REC. &amp; DISB.'!H6</f>
        <v>0</v>
      </c>
      <c r="L60" s="583"/>
      <c r="M60" s="583"/>
      <c r="N60" s="584"/>
    </row>
    <row r="61" spans="2:15" ht="12" customHeight="1" x14ac:dyDescent="0.2">
      <c r="C61" s="44"/>
      <c r="K61" s="550" t="s">
        <v>492</v>
      </c>
      <c r="L61" s="548"/>
      <c r="M61" s="548"/>
      <c r="N61" s="549"/>
    </row>
    <row r="62" spans="2:15" ht="12" customHeight="1" x14ac:dyDescent="0.2">
      <c r="C62" s="46" t="s">
        <v>920</v>
      </c>
      <c r="D62" s="24"/>
      <c r="E62" s="24"/>
      <c r="F62" s="24"/>
      <c r="G62" s="24"/>
      <c r="H62" s="24"/>
      <c r="I62" s="24"/>
      <c r="J62" s="24"/>
      <c r="K62" s="582">
        <f>'SCHEDULE OF REC. &amp; DISB.'!H61</f>
        <v>0</v>
      </c>
      <c r="L62" s="583"/>
      <c r="M62" s="583"/>
      <c r="N62" s="584"/>
    </row>
    <row r="63" spans="2:15" ht="12" customHeight="1" x14ac:dyDescent="0.2">
      <c r="C63" s="44"/>
      <c r="K63" s="550" t="s">
        <v>493</v>
      </c>
      <c r="L63" s="548"/>
      <c r="M63" s="548"/>
      <c r="N63" s="549"/>
    </row>
    <row r="64" spans="2:15" ht="12" customHeight="1" x14ac:dyDescent="0.2">
      <c r="C64" s="46" t="s">
        <v>922</v>
      </c>
      <c r="D64" s="24"/>
      <c r="E64" s="24"/>
      <c r="F64" s="24"/>
      <c r="G64" s="24"/>
      <c r="H64" s="24"/>
      <c r="I64" s="24"/>
      <c r="J64" s="24"/>
      <c r="K64" s="582">
        <f>'SCHEDULE OF REC. &amp; DISB.'!H69</f>
        <v>0</v>
      </c>
      <c r="L64" s="583"/>
      <c r="M64" s="583"/>
      <c r="N64" s="584"/>
    </row>
    <row r="65" spans="1:15" ht="12" customHeight="1" x14ac:dyDescent="0.2">
      <c r="C65" s="44"/>
      <c r="K65" s="550" t="s">
        <v>494</v>
      </c>
      <c r="L65" s="548"/>
      <c r="M65" s="548"/>
      <c r="N65" s="549"/>
    </row>
    <row r="66" spans="1:15" ht="12" customHeight="1" x14ac:dyDescent="0.2">
      <c r="C66" s="46" t="s">
        <v>923</v>
      </c>
      <c r="D66" s="24"/>
      <c r="E66" s="24"/>
      <c r="F66" s="24"/>
      <c r="G66" s="24"/>
      <c r="H66" s="24"/>
      <c r="I66" s="24"/>
      <c r="J66" s="24"/>
      <c r="K66" s="582">
        <f>'SCHEDULE OF REC. &amp; DISB.'!H75</f>
        <v>0</v>
      </c>
      <c r="L66" s="583"/>
      <c r="M66" s="583"/>
      <c r="N66" s="584"/>
    </row>
    <row r="67" spans="1:15" ht="12" customHeight="1" x14ac:dyDescent="0.2">
      <c r="C67" s="44"/>
      <c r="K67" s="550" t="s">
        <v>492</v>
      </c>
      <c r="L67" s="548"/>
      <c r="M67" s="548"/>
      <c r="N67" s="549"/>
    </row>
    <row r="68" spans="1:15" ht="12" customHeight="1" x14ac:dyDescent="0.2">
      <c r="C68" s="46" t="s">
        <v>924</v>
      </c>
      <c r="D68" s="24"/>
      <c r="E68" s="24"/>
      <c r="F68" s="24"/>
      <c r="G68" s="24"/>
      <c r="H68" s="24"/>
      <c r="I68" s="24"/>
      <c r="J68" s="24"/>
      <c r="K68" s="582">
        <f>'SCHEDULE OF REC. &amp; DISB.'!H84</f>
        <v>0</v>
      </c>
      <c r="L68" s="583"/>
      <c r="M68" s="583"/>
      <c r="N68" s="584"/>
    </row>
    <row r="69" spans="1:15" ht="12" customHeight="1" x14ac:dyDescent="0.2">
      <c r="C69" s="44"/>
      <c r="K69" s="552"/>
      <c r="L69" s="548"/>
      <c r="M69" s="548"/>
      <c r="N69" s="549"/>
    </row>
    <row r="70" spans="1:15" ht="12" customHeight="1" x14ac:dyDescent="0.2">
      <c r="C70" s="46" t="s">
        <v>925</v>
      </c>
      <c r="D70" s="24"/>
      <c r="E70" s="24"/>
      <c r="F70" s="24"/>
      <c r="G70" s="24"/>
      <c r="H70" s="24"/>
      <c r="I70" s="24"/>
      <c r="J70" s="24"/>
      <c r="K70" s="582">
        <f>'SCHEDULE OF REC. &amp; DISB.'!H88</f>
        <v>0</v>
      </c>
      <c r="L70" s="583"/>
      <c r="M70" s="583"/>
      <c r="N70" s="584"/>
    </row>
    <row r="71" spans="1:15" ht="12" customHeight="1" x14ac:dyDescent="0.2">
      <c r="C71" s="44"/>
      <c r="K71" s="552"/>
      <c r="L71" s="548"/>
      <c r="M71" s="548"/>
      <c r="N71" s="549"/>
    </row>
    <row r="72" spans="1:15" ht="12" customHeight="1" x14ac:dyDescent="0.2">
      <c r="C72" s="46" t="s">
        <v>2694</v>
      </c>
      <c r="D72" s="24"/>
      <c r="E72" s="24"/>
      <c r="F72" s="24"/>
      <c r="G72" s="24"/>
      <c r="H72" s="24"/>
      <c r="I72" s="24"/>
      <c r="J72" s="24"/>
      <c r="K72" s="582">
        <f>'SCHEDULE OF REC. &amp; DISB.'!H134</f>
        <v>0</v>
      </c>
      <c r="L72" s="583"/>
      <c r="M72" s="583"/>
      <c r="N72" s="584"/>
    </row>
    <row r="73" spans="1:15" ht="12" customHeight="1" x14ac:dyDescent="0.2">
      <c r="C73" s="44"/>
      <c r="K73" s="552"/>
      <c r="L73" s="548"/>
      <c r="M73" s="548"/>
      <c r="N73" s="549"/>
    </row>
    <row r="74" spans="1:15" ht="12" customHeight="1" x14ac:dyDescent="0.2">
      <c r="C74" s="46" t="s">
        <v>921</v>
      </c>
      <c r="D74" s="24"/>
      <c r="E74" s="24"/>
      <c r="F74" s="24"/>
      <c r="G74" s="24"/>
      <c r="H74" s="24"/>
      <c r="I74" s="24"/>
      <c r="J74" s="24"/>
      <c r="K74" s="582">
        <f>'SCHEDULE OF REC. &amp; DISB.'!H140</f>
        <v>0</v>
      </c>
      <c r="L74" s="583"/>
      <c r="M74" s="583"/>
      <c r="N74" s="584"/>
    </row>
    <row r="75" spans="1:15" ht="13.5" thickBot="1" x14ac:dyDescent="0.25">
      <c r="C75" s="91" t="s">
        <v>389</v>
      </c>
      <c r="D75" s="11"/>
      <c r="E75" s="11"/>
      <c r="F75" s="11"/>
      <c r="G75" s="11"/>
      <c r="H75" s="11"/>
      <c r="I75" s="11"/>
      <c r="J75" s="11"/>
      <c r="K75" s="553">
        <f>SUM(K60:K74)</f>
        <v>0</v>
      </c>
      <c r="L75" s="553"/>
      <c r="M75" s="553"/>
      <c r="N75" s="554"/>
    </row>
    <row r="76" spans="1:15" x14ac:dyDescent="0.2">
      <c r="C76" s="107" t="s">
        <v>829</v>
      </c>
    </row>
    <row r="78" spans="1:15" ht="15.75" x14ac:dyDescent="0.25">
      <c r="A78" s="108" t="s">
        <v>1732</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 ref="K41:L41"/>
    <mergeCell ref="C33:D33"/>
    <mergeCell ref="K50:N50"/>
    <mergeCell ref="E43:F43"/>
    <mergeCell ref="G43:H43"/>
    <mergeCell ref="I43:J43"/>
    <mergeCell ref="K43:L43"/>
    <mergeCell ref="K35:L35"/>
    <mergeCell ref="M35:N35"/>
    <mergeCell ref="M41:N41"/>
    <mergeCell ref="E41:F41"/>
    <mergeCell ref="G12:J12"/>
    <mergeCell ref="K12:N12"/>
    <mergeCell ref="G14:J14"/>
    <mergeCell ref="K13:N14"/>
    <mergeCell ref="G16:J16"/>
    <mergeCell ref="K16:N16"/>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2.75" x14ac:dyDescent="0.2"/>
  <sheetData>
    <row r="1" spans="1:10" ht="60" x14ac:dyDescent="0.8">
      <c r="A1" s="1335" t="s">
        <v>813</v>
      </c>
      <c r="B1" s="1238"/>
      <c r="C1" s="1238"/>
      <c r="D1" s="1238"/>
      <c r="E1" s="1238"/>
      <c r="F1" s="1238"/>
      <c r="G1" s="1238"/>
      <c r="H1" s="1238"/>
      <c r="I1" s="1238"/>
      <c r="J1" s="1238"/>
    </row>
    <row r="6" spans="1:10" ht="60" x14ac:dyDescent="0.8">
      <c r="A6" s="1335" t="s">
        <v>814</v>
      </c>
      <c r="B6" s="1236"/>
      <c r="C6" s="1236"/>
      <c r="D6" s="1236"/>
      <c r="E6" s="1236"/>
      <c r="F6" s="1236"/>
      <c r="G6" s="1236"/>
      <c r="H6" s="1236"/>
      <c r="I6" s="1236"/>
      <c r="J6" s="1236"/>
    </row>
    <row r="11" spans="1:10" ht="60" x14ac:dyDescent="0.8">
      <c r="A11" s="1335" t="s">
        <v>815</v>
      </c>
      <c r="B11" s="1236"/>
      <c r="C11" s="1236"/>
      <c r="D11" s="1236"/>
      <c r="E11" s="1236"/>
      <c r="F11" s="1236"/>
      <c r="G11" s="1236"/>
      <c r="H11" s="1236"/>
      <c r="I11" s="1236"/>
      <c r="J11" s="1236"/>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0"/>
  <sheetViews>
    <sheetView zoomScaleNormal="100" workbookViewId="0">
      <pane xSplit="2" ySplit="12" topLeftCell="C13" activePane="bottomRight" state="frozen"/>
      <selection pane="topRight" activeCell="C1" sqref="C1"/>
      <selection pane="bottomLeft" activeCell="A13" sqref="A13"/>
      <selection pane="bottomRight" activeCell="B6" sqref="B6"/>
    </sheetView>
  </sheetViews>
  <sheetFormatPr defaultColWidth="8.85546875" defaultRowHeight="12.75" x14ac:dyDescent="0.2"/>
  <cols>
    <col min="1" max="1" width="14.7109375" style="237" customWidth="1"/>
    <col min="2" max="2" width="50.7109375" style="237" customWidth="1"/>
    <col min="3" max="6" width="18.7109375" style="237" customWidth="1"/>
    <col min="7" max="16384" width="8.85546875" style="237"/>
  </cols>
  <sheetData>
    <row r="1" spans="1:6" ht="18" x14ac:dyDescent="0.25">
      <c r="A1" s="235">
        <f>+'GW-STATEMENT NET POSITION(13)'!A1</f>
        <v>0</v>
      </c>
      <c r="B1" s="252"/>
      <c r="C1" s="252"/>
      <c r="D1" s="252"/>
      <c r="E1" s="252"/>
      <c r="F1" s="252"/>
    </row>
    <row r="2" spans="1:6" ht="18" x14ac:dyDescent="0.25">
      <c r="A2" s="235" t="s">
        <v>1023</v>
      </c>
      <c r="B2" s="252"/>
      <c r="C2" s="252"/>
      <c r="D2" s="252"/>
      <c r="E2" s="252"/>
      <c r="F2" s="252"/>
    </row>
    <row r="3" spans="1:6" ht="18" x14ac:dyDescent="0.25">
      <c r="A3" s="235" t="s">
        <v>1025</v>
      </c>
      <c r="B3" s="252"/>
      <c r="C3" s="252"/>
      <c r="D3" s="252"/>
      <c r="E3" s="252"/>
      <c r="F3" s="252"/>
    </row>
    <row r="4" spans="1:6" ht="18" x14ac:dyDescent="0.25">
      <c r="A4" s="235" t="s">
        <v>1024</v>
      </c>
      <c r="B4" s="252"/>
      <c r="C4" s="252"/>
      <c r="D4" s="252"/>
      <c r="E4" s="252"/>
      <c r="F4" s="252"/>
    </row>
    <row r="5" spans="1:6" ht="18" x14ac:dyDescent="0.25">
      <c r="A5" s="235" t="str">
        <f>+'GW-STATEMENT OF ACTIVITIES(14)'!B3</f>
        <v>FISCAL YEAR ENDING JUNE 30, 2024</v>
      </c>
      <c r="B5" s="252"/>
      <c r="C5" s="252"/>
      <c r="D5" s="252"/>
      <c r="E5" s="252"/>
      <c r="F5" s="252"/>
    </row>
    <row r="6" spans="1:6" ht="18" x14ac:dyDescent="0.25">
      <c r="B6" s="235"/>
      <c r="C6" s="252"/>
      <c r="D6" s="252"/>
      <c r="E6" s="252"/>
      <c r="F6" s="252"/>
    </row>
    <row r="7" spans="1:6" ht="15.75" x14ac:dyDescent="0.25">
      <c r="B7" s="239"/>
      <c r="C7" s="239"/>
      <c r="D7" s="239"/>
      <c r="E7" s="239"/>
      <c r="F7" s="9" t="s">
        <v>1054</v>
      </c>
    </row>
    <row r="8" spans="1:6" ht="16.5" thickBot="1" x14ac:dyDescent="0.3">
      <c r="B8" s="239"/>
      <c r="C8" s="240" t="s">
        <v>817</v>
      </c>
      <c r="D8" s="241"/>
      <c r="E8" s="239"/>
      <c r="F8" s="9" t="s">
        <v>1055</v>
      </c>
    </row>
    <row r="9" spans="1:6" ht="15.75" x14ac:dyDescent="0.25">
      <c r="A9" s="9" t="s">
        <v>149</v>
      </c>
      <c r="B9" s="6"/>
      <c r="C9" s="239"/>
      <c r="D9" s="239"/>
      <c r="E9" s="242" t="s">
        <v>822</v>
      </c>
      <c r="F9" s="9" t="s">
        <v>827</v>
      </c>
    </row>
    <row r="10" spans="1:6" ht="16.5" thickBot="1" x14ac:dyDescent="0.3">
      <c r="A10" s="515" t="s">
        <v>150</v>
      </c>
      <c r="B10" s="515" t="s">
        <v>151</v>
      </c>
      <c r="C10" s="243" t="s">
        <v>818</v>
      </c>
      <c r="D10" s="240" t="s">
        <v>819</v>
      </c>
      <c r="E10" s="243" t="s">
        <v>823</v>
      </c>
      <c r="F10" s="515" t="s">
        <v>828</v>
      </c>
    </row>
    <row r="11" spans="1:6" ht="20.100000000000001" customHeight="1" x14ac:dyDescent="0.25">
      <c r="A11" s="335"/>
      <c r="B11" s="8" t="s">
        <v>180</v>
      </c>
      <c r="C11" s="253"/>
      <c r="D11" s="253"/>
      <c r="E11" s="253"/>
      <c r="F11" s="253"/>
    </row>
    <row r="12" spans="1:6" ht="20.100000000000001" customHeight="1" x14ac:dyDescent="0.25">
      <c r="A12" s="335"/>
      <c r="B12" s="8" t="s">
        <v>108</v>
      </c>
      <c r="C12" s="253"/>
      <c r="D12" s="253"/>
      <c r="E12" s="253"/>
      <c r="F12" s="253"/>
    </row>
    <row r="13" spans="1:6" ht="20.100000000000001" customHeight="1" x14ac:dyDescent="0.2">
      <c r="A13" s="336" t="s">
        <v>159</v>
      </c>
      <c r="B13" s="6" t="s">
        <v>109</v>
      </c>
      <c r="C13" s="245"/>
      <c r="D13" s="245"/>
      <c r="E13" s="245"/>
      <c r="F13" s="253">
        <f>-D13+E13</f>
        <v>0</v>
      </c>
    </row>
    <row r="14" spans="1:6" ht="20.100000000000001" customHeight="1" x14ac:dyDescent="0.2">
      <c r="A14" s="336">
        <v>314140</v>
      </c>
      <c r="B14" s="6" t="s">
        <v>110</v>
      </c>
      <c r="C14" s="245"/>
      <c r="D14" s="245"/>
      <c r="E14" s="245"/>
      <c r="F14" s="253">
        <f>-D14+E14</f>
        <v>0</v>
      </c>
    </row>
    <row r="15" spans="1:6" ht="20.100000000000001" customHeight="1" x14ac:dyDescent="0.25">
      <c r="A15" s="336"/>
      <c r="B15" s="8" t="s">
        <v>181</v>
      </c>
      <c r="C15" s="253"/>
      <c r="D15" s="253"/>
      <c r="E15" s="253"/>
      <c r="F15" s="253"/>
    </row>
    <row r="16" spans="1:6" ht="20.100000000000001" customHeight="1" x14ac:dyDescent="0.2">
      <c r="A16" s="336">
        <v>322010</v>
      </c>
      <c r="B16" s="6" t="s">
        <v>401</v>
      </c>
      <c r="C16" s="245"/>
      <c r="D16" s="245"/>
      <c r="E16" s="245"/>
      <c r="F16" s="253">
        <f>-D16+E16</f>
        <v>0</v>
      </c>
    </row>
    <row r="17" spans="1:6" ht="20.100000000000001" customHeight="1" x14ac:dyDescent="0.2">
      <c r="A17" s="336">
        <v>322020</v>
      </c>
      <c r="B17" s="6" t="s">
        <v>112</v>
      </c>
      <c r="C17" s="245"/>
      <c r="D17" s="245"/>
      <c r="E17" s="245"/>
      <c r="F17" s="253">
        <f>-D17+E17</f>
        <v>0</v>
      </c>
    </row>
    <row r="18" spans="1:6" ht="20.100000000000001" customHeight="1" x14ac:dyDescent="0.2">
      <c r="A18" s="336">
        <v>323010</v>
      </c>
      <c r="B18" s="6" t="s">
        <v>403</v>
      </c>
      <c r="C18" s="245"/>
      <c r="D18" s="245"/>
      <c r="E18" s="245"/>
      <c r="F18" s="253">
        <f>-D18+E18</f>
        <v>0</v>
      </c>
    </row>
    <row r="19" spans="1:6" ht="20.100000000000001" customHeight="1" x14ac:dyDescent="0.2">
      <c r="A19" s="336">
        <v>323030</v>
      </c>
      <c r="B19" s="6" t="s">
        <v>402</v>
      </c>
      <c r="C19" s="245"/>
      <c r="D19" s="245"/>
      <c r="E19" s="245"/>
      <c r="F19" s="253">
        <f>-D19+E19</f>
        <v>0</v>
      </c>
    </row>
    <row r="20" spans="1:6" ht="20.100000000000001" customHeight="1" x14ac:dyDescent="0.2">
      <c r="A20" s="336">
        <v>323050</v>
      </c>
      <c r="B20" s="6" t="s">
        <v>404</v>
      </c>
      <c r="C20" s="245"/>
      <c r="D20" s="245"/>
      <c r="E20" s="245"/>
      <c r="F20" s="253">
        <f>-D20+E20</f>
        <v>0</v>
      </c>
    </row>
    <row r="21" spans="1:6" ht="30" customHeight="1" x14ac:dyDescent="0.25">
      <c r="A21" s="336"/>
      <c r="B21" s="338" t="s">
        <v>409</v>
      </c>
      <c r="C21" s="253"/>
      <c r="D21" s="253"/>
      <c r="E21" s="253"/>
      <c r="F21" s="253"/>
    </row>
    <row r="22" spans="1:6" ht="20.100000000000001" customHeight="1" x14ac:dyDescent="0.2">
      <c r="A22" s="336">
        <v>331000</v>
      </c>
      <c r="B22" s="6" t="s">
        <v>405</v>
      </c>
      <c r="C22" s="245"/>
      <c r="D22" s="245"/>
      <c r="E22" s="245"/>
      <c r="F22" s="253">
        <f t="shared" ref="F22:F27" si="0">-D22+E22</f>
        <v>0</v>
      </c>
    </row>
    <row r="23" spans="1:6" ht="20.100000000000001" customHeight="1" x14ac:dyDescent="0.2">
      <c r="A23" s="336" t="s">
        <v>1543</v>
      </c>
      <c r="B23" s="6" t="s">
        <v>406</v>
      </c>
      <c r="C23" s="245"/>
      <c r="D23" s="245"/>
      <c r="E23" s="245"/>
      <c r="F23" s="253">
        <f t="shared" si="0"/>
        <v>0</v>
      </c>
    </row>
    <row r="24" spans="1:6" ht="18" customHeight="1" x14ac:dyDescent="0.2">
      <c r="A24" s="336">
        <v>334000</v>
      </c>
      <c r="B24" s="6" t="s">
        <v>407</v>
      </c>
      <c r="C24" s="245"/>
      <c r="D24" s="245"/>
      <c r="E24" s="245"/>
      <c r="F24" s="253">
        <f t="shared" si="0"/>
        <v>0</v>
      </c>
    </row>
    <row r="25" spans="1:6" ht="20.100000000000001" customHeight="1" x14ac:dyDescent="0.2">
      <c r="A25" s="336" t="s">
        <v>1544</v>
      </c>
      <c r="B25" s="6" t="s">
        <v>408</v>
      </c>
      <c r="C25" s="245"/>
      <c r="D25" s="245"/>
      <c r="E25" s="245"/>
      <c r="F25" s="253">
        <f t="shared" si="0"/>
        <v>0</v>
      </c>
    </row>
    <row r="26" spans="1:6" ht="20.100000000000001" customHeight="1" x14ac:dyDescent="0.2">
      <c r="A26" s="336">
        <v>337000</v>
      </c>
      <c r="B26" s="6" t="s">
        <v>962</v>
      </c>
      <c r="C26" s="245"/>
      <c r="D26" s="245"/>
      <c r="E26" s="245"/>
      <c r="F26" s="253">
        <f t="shared" si="0"/>
        <v>0</v>
      </c>
    </row>
    <row r="27" spans="1:6" ht="20.100000000000001" customHeight="1" x14ac:dyDescent="0.2">
      <c r="A27" s="336">
        <v>338000</v>
      </c>
      <c r="B27" s="6" t="s">
        <v>963</v>
      </c>
      <c r="C27" s="245"/>
      <c r="D27" s="245"/>
      <c r="E27" s="245"/>
      <c r="F27" s="253">
        <f t="shared" si="0"/>
        <v>0</v>
      </c>
    </row>
    <row r="28" spans="1:6" ht="20.100000000000001" customHeight="1" x14ac:dyDescent="0.25">
      <c r="A28" s="336"/>
      <c r="B28" s="8" t="s">
        <v>184</v>
      </c>
      <c r="C28" s="253"/>
      <c r="D28" s="253"/>
      <c r="E28" s="253"/>
      <c r="F28" s="253"/>
    </row>
    <row r="29" spans="1:6" ht="20.100000000000001" customHeight="1" x14ac:dyDescent="0.2">
      <c r="A29" s="336">
        <v>341000</v>
      </c>
      <c r="B29" s="6" t="s">
        <v>410</v>
      </c>
      <c r="C29" s="245"/>
      <c r="D29" s="245"/>
      <c r="E29" s="245"/>
      <c r="F29" s="253">
        <f t="shared" ref="F29:F34" si="1">-D29+E29</f>
        <v>0</v>
      </c>
    </row>
    <row r="30" spans="1:6" ht="20.100000000000001" customHeight="1" x14ac:dyDescent="0.2">
      <c r="A30" s="336">
        <v>342000</v>
      </c>
      <c r="B30" s="6" t="s">
        <v>191</v>
      </c>
      <c r="C30" s="245"/>
      <c r="D30" s="245"/>
      <c r="E30" s="245"/>
      <c r="F30" s="253">
        <f t="shared" si="1"/>
        <v>0</v>
      </c>
    </row>
    <row r="31" spans="1:6" ht="20.100000000000001" customHeight="1" x14ac:dyDescent="0.2">
      <c r="A31" s="336">
        <v>343000</v>
      </c>
      <c r="B31" s="6" t="s">
        <v>192</v>
      </c>
      <c r="C31" s="245"/>
      <c r="D31" s="245"/>
      <c r="E31" s="245"/>
      <c r="F31" s="253">
        <f t="shared" si="1"/>
        <v>0</v>
      </c>
    </row>
    <row r="32" spans="1:6" ht="20.100000000000001" customHeight="1" x14ac:dyDescent="0.2">
      <c r="A32" s="336">
        <v>344000</v>
      </c>
      <c r="B32" s="6" t="s">
        <v>160</v>
      </c>
      <c r="C32" s="245"/>
      <c r="D32" s="245"/>
      <c r="E32" s="245"/>
      <c r="F32" s="253">
        <f t="shared" si="1"/>
        <v>0</v>
      </c>
    </row>
    <row r="33" spans="1:6" ht="20.100000000000001" customHeight="1" x14ac:dyDescent="0.2">
      <c r="A33" s="336">
        <v>345000</v>
      </c>
      <c r="B33" s="6" t="s">
        <v>161</v>
      </c>
      <c r="C33" s="245"/>
      <c r="D33" s="245"/>
      <c r="E33" s="245"/>
      <c r="F33" s="253">
        <f t="shared" si="1"/>
        <v>0</v>
      </c>
    </row>
    <row r="34" spans="1:6" ht="20.100000000000001" customHeight="1" x14ac:dyDescent="0.2">
      <c r="A34" s="336">
        <v>346000</v>
      </c>
      <c r="B34" s="6" t="s">
        <v>195</v>
      </c>
      <c r="C34" s="245"/>
      <c r="D34" s="245"/>
      <c r="E34" s="245"/>
      <c r="F34" s="253">
        <f t="shared" si="1"/>
        <v>0</v>
      </c>
    </row>
    <row r="35" spans="1:6" ht="20.100000000000001" customHeight="1" x14ac:dyDescent="0.25">
      <c r="A35" s="336"/>
      <c r="B35" s="8" t="s">
        <v>185</v>
      </c>
      <c r="C35" s="253"/>
      <c r="D35" s="253"/>
      <c r="E35" s="253"/>
      <c r="F35" s="253"/>
    </row>
    <row r="36" spans="1:6" ht="20.100000000000001" customHeight="1" x14ac:dyDescent="0.2">
      <c r="A36" s="336">
        <v>351010</v>
      </c>
      <c r="B36" s="6" t="s">
        <v>273</v>
      </c>
      <c r="C36" s="245"/>
      <c r="D36" s="245"/>
      <c r="E36" s="245"/>
      <c r="F36" s="253">
        <f>-D36+E36</f>
        <v>0</v>
      </c>
    </row>
    <row r="37" spans="1:6" ht="20.100000000000001" customHeight="1" x14ac:dyDescent="0.2">
      <c r="A37" s="336">
        <v>351020</v>
      </c>
      <c r="B37" s="6" t="s">
        <v>275</v>
      </c>
      <c r="C37" s="245"/>
      <c r="D37" s="245"/>
      <c r="E37" s="245"/>
      <c r="F37" s="253">
        <f>-D37+E37</f>
        <v>0</v>
      </c>
    </row>
    <row r="38" spans="1:6" ht="20.100000000000001" customHeight="1" x14ac:dyDescent="0.2">
      <c r="A38" s="336">
        <v>351030</v>
      </c>
      <c r="B38" s="6" t="s">
        <v>274</v>
      </c>
      <c r="C38" s="245"/>
      <c r="D38" s="245"/>
      <c r="E38" s="245"/>
      <c r="F38" s="253">
        <f>-D38+E38</f>
        <v>0</v>
      </c>
    </row>
    <row r="39" spans="1:6" ht="20.100000000000001" customHeight="1" x14ac:dyDescent="0.25">
      <c r="A39" s="336">
        <v>360000</v>
      </c>
      <c r="B39" s="8" t="s">
        <v>186</v>
      </c>
      <c r="C39" s="245"/>
      <c r="D39" s="245"/>
      <c r="E39" s="245"/>
      <c r="F39" s="253">
        <f>-D39+E39</f>
        <v>0</v>
      </c>
    </row>
    <row r="40" spans="1:6" ht="20.100000000000001" customHeight="1" x14ac:dyDescent="0.25">
      <c r="A40" s="336">
        <v>370000</v>
      </c>
      <c r="B40" s="8" t="s">
        <v>187</v>
      </c>
      <c r="C40" s="245"/>
      <c r="D40" s="245"/>
      <c r="E40" s="245"/>
      <c r="F40" s="253">
        <f>-D40+E40</f>
        <v>0</v>
      </c>
    </row>
    <row r="41" spans="1:6" ht="20.100000000000001" customHeight="1" thickBot="1" x14ac:dyDescent="0.25">
      <c r="A41" s="336"/>
      <c r="B41" s="6"/>
      <c r="C41" s="254"/>
      <c r="D41" s="254"/>
      <c r="E41" s="254"/>
      <c r="F41" s="254"/>
    </row>
    <row r="42" spans="1:6" ht="20.100000000000001" customHeight="1" thickBot="1" x14ac:dyDescent="0.3">
      <c r="A42" s="336"/>
      <c r="B42" s="9" t="s">
        <v>111</v>
      </c>
      <c r="C42" s="255">
        <f>SUM(C11:C41)</f>
        <v>0</v>
      </c>
      <c r="D42" s="255">
        <f>SUM(D11:D41)</f>
        <v>0</v>
      </c>
      <c r="E42" s="255">
        <f>SUM(E11:E41)</f>
        <v>0</v>
      </c>
      <c r="F42" s="255">
        <f>SUM(F11:F41)</f>
        <v>0</v>
      </c>
    </row>
    <row r="43" spans="1:6" ht="20.100000000000001" customHeight="1" x14ac:dyDescent="0.2">
      <c r="A43" s="336"/>
      <c r="B43" s="6"/>
      <c r="C43" s="296"/>
      <c r="D43" s="296"/>
      <c r="E43" s="296"/>
      <c r="F43" s="296"/>
    </row>
    <row r="44" spans="1:6" ht="20.100000000000001" customHeight="1" x14ac:dyDescent="0.25">
      <c r="A44" s="336"/>
      <c r="B44" s="8" t="s">
        <v>189</v>
      </c>
      <c r="C44" s="296"/>
      <c r="D44" s="296"/>
      <c r="E44" s="296"/>
      <c r="F44" s="296"/>
    </row>
    <row r="45" spans="1:6" ht="20.100000000000001" customHeight="1" x14ac:dyDescent="0.25">
      <c r="A45" s="336"/>
      <c r="B45" s="8" t="s">
        <v>190</v>
      </c>
      <c r="C45" s="296"/>
      <c r="D45" s="296"/>
      <c r="E45" s="296"/>
      <c r="F45" s="296"/>
    </row>
    <row r="46" spans="1:6" ht="20.100000000000001" customHeight="1" x14ac:dyDescent="0.25">
      <c r="A46" s="336">
        <v>410000</v>
      </c>
      <c r="B46" s="8" t="s">
        <v>276</v>
      </c>
      <c r="C46" s="296"/>
      <c r="D46" s="296"/>
      <c r="E46" s="296"/>
      <c r="F46" s="296"/>
    </row>
    <row r="47" spans="1:6" ht="20.100000000000001" customHeight="1" x14ac:dyDescent="0.25">
      <c r="A47" s="336">
        <v>410100</v>
      </c>
      <c r="B47" s="8" t="s">
        <v>277</v>
      </c>
      <c r="C47" s="253"/>
      <c r="D47" s="253"/>
      <c r="E47" s="253"/>
      <c r="F47" s="253"/>
    </row>
    <row r="48" spans="1:6" ht="20.100000000000001" customHeight="1" x14ac:dyDescent="0.2">
      <c r="A48" s="531">
        <v>100</v>
      </c>
      <c r="B48" s="6" t="s">
        <v>732</v>
      </c>
      <c r="C48" s="245"/>
      <c r="D48" s="245"/>
      <c r="E48" s="245"/>
      <c r="F48" s="253">
        <f>+D48-E48</f>
        <v>0</v>
      </c>
    </row>
    <row r="49" spans="1:6" ht="20.100000000000001" customHeight="1" x14ac:dyDescent="0.2">
      <c r="A49" s="531" t="s">
        <v>163</v>
      </c>
      <c r="B49" s="6" t="s">
        <v>733</v>
      </c>
      <c r="C49" s="245"/>
      <c r="D49" s="245"/>
      <c r="E49" s="245"/>
      <c r="F49" s="253">
        <f>+D49-E49</f>
        <v>0</v>
      </c>
    </row>
    <row r="50" spans="1:6" ht="20.100000000000001" customHeight="1" x14ac:dyDescent="0.2">
      <c r="A50" s="531">
        <v>900</v>
      </c>
      <c r="B50" s="6" t="s">
        <v>148</v>
      </c>
      <c r="C50" s="245"/>
      <c r="D50" s="245"/>
      <c r="E50" s="245"/>
      <c r="F50" s="253">
        <f>+D50-E50</f>
        <v>0</v>
      </c>
    </row>
    <row r="51" spans="1:6" ht="20.100000000000001" customHeight="1" x14ac:dyDescent="0.25">
      <c r="A51" s="336">
        <v>410200</v>
      </c>
      <c r="B51" s="8" t="s">
        <v>278</v>
      </c>
      <c r="C51" s="253"/>
      <c r="D51" s="253"/>
      <c r="E51" s="253"/>
      <c r="F51" s="253"/>
    </row>
    <row r="52" spans="1:6" ht="20.100000000000001" customHeight="1" x14ac:dyDescent="0.2">
      <c r="A52" s="531">
        <v>100</v>
      </c>
      <c r="B52" s="6" t="s">
        <v>732</v>
      </c>
      <c r="C52" s="245"/>
      <c r="D52" s="245"/>
      <c r="E52" s="245"/>
      <c r="F52" s="253">
        <f>+D52-E52</f>
        <v>0</v>
      </c>
    </row>
    <row r="53" spans="1:6" ht="20.100000000000001" customHeight="1" x14ac:dyDescent="0.2">
      <c r="A53" s="531" t="s">
        <v>163</v>
      </c>
      <c r="B53" s="6" t="s">
        <v>733</v>
      </c>
      <c r="C53" s="245"/>
      <c r="D53" s="245"/>
      <c r="E53" s="245"/>
      <c r="F53" s="253">
        <f>+D53-E53</f>
        <v>0</v>
      </c>
    </row>
    <row r="54" spans="1:6" ht="20.100000000000001" customHeight="1" x14ac:dyDescent="0.2">
      <c r="A54" s="531">
        <v>900</v>
      </c>
      <c r="B54" s="6" t="s">
        <v>148</v>
      </c>
      <c r="C54" s="245"/>
      <c r="D54" s="245"/>
      <c r="E54" s="245"/>
      <c r="F54" s="253">
        <f>+D54-E54</f>
        <v>0</v>
      </c>
    </row>
    <row r="55" spans="1:6" ht="20.100000000000001" customHeight="1" x14ac:dyDescent="0.25">
      <c r="A55" s="336">
        <v>410300</v>
      </c>
      <c r="B55" s="8" t="s">
        <v>279</v>
      </c>
      <c r="C55" s="253"/>
      <c r="D55" s="253"/>
      <c r="E55" s="253"/>
      <c r="F55" s="253"/>
    </row>
    <row r="56" spans="1:6" ht="20.100000000000001" customHeight="1" x14ac:dyDescent="0.2">
      <c r="A56" s="531">
        <v>100</v>
      </c>
      <c r="B56" s="6" t="s">
        <v>732</v>
      </c>
      <c r="C56" s="245"/>
      <c r="D56" s="245"/>
      <c r="E56" s="245"/>
      <c r="F56" s="253">
        <f>+D56-E56</f>
        <v>0</v>
      </c>
    </row>
    <row r="57" spans="1:6" ht="20.100000000000001" customHeight="1" x14ac:dyDescent="0.2">
      <c r="A57" s="531" t="s">
        <v>163</v>
      </c>
      <c r="B57" s="6" t="s">
        <v>733</v>
      </c>
      <c r="C57" s="245"/>
      <c r="D57" s="245"/>
      <c r="E57" s="245"/>
      <c r="F57" s="253">
        <f>+D57-E57</f>
        <v>0</v>
      </c>
    </row>
    <row r="58" spans="1:6" ht="20.100000000000001" customHeight="1" x14ac:dyDescent="0.2">
      <c r="A58" s="531">
        <v>900</v>
      </c>
      <c r="B58" s="6" t="s">
        <v>148</v>
      </c>
      <c r="C58" s="245"/>
      <c r="D58" s="245"/>
      <c r="E58" s="245"/>
      <c r="F58" s="253">
        <f>+D58-E58</f>
        <v>0</v>
      </c>
    </row>
    <row r="59" spans="1:6" ht="20.100000000000001" customHeight="1" x14ac:dyDescent="0.2">
      <c r="A59" s="531"/>
      <c r="B59" s="6"/>
      <c r="C59" s="6"/>
      <c r="D59" s="6"/>
      <c r="E59" s="6"/>
      <c r="F59" s="6"/>
    </row>
    <row r="60" spans="1:6" ht="20.100000000000001" customHeight="1" x14ac:dyDescent="0.25">
      <c r="A60" s="108" t="s">
        <v>1060</v>
      </c>
      <c r="B60" s="320"/>
      <c r="C60" s="320"/>
      <c r="D60" s="320"/>
      <c r="E60" s="320"/>
      <c r="F60" s="320"/>
    </row>
    <row r="61" spans="1:6" ht="20.100000000000001" customHeight="1" x14ac:dyDescent="0.25">
      <c r="A61" s="336">
        <v>410400</v>
      </c>
      <c r="B61" s="8" t="s">
        <v>280</v>
      </c>
      <c r="C61" s="296"/>
      <c r="D61" s="296"/>
      <c r="E61" s="296"/>
      <c r="F61" s="296"/>
    </row>
    <row r="62" spans="1:6" ht="20.100000000000001" customHeight="1" x14ac:dyDescent="0.2">
      <c r="A62" s="531">
        <v>100</v>
      </c>
      <c r="B62" s="6" t="s">
        <v>732</v>
      </c>
      <c r="C62" s="245"/>
      <c r="D62" s="245"/>
      <c r="E62" s="245"/>
      <c r="F62" s="253">
        <f>+D62-E62</f>
        <v>0</v>
      </c>
    </row>
    <row r="63" spans="1:6" ht="20.100000000000001" customHeight="1" x14ac:dyDescent="0.2">
      <c r="A63" s="531" t="s">
        <v>163</v>
      </c>
      <c r="B63" s="6" t="s">
        <v>733</v>
      </c>
      <c r="C63" s="245"/>
      <c r="D63" s="245"/>
      <c r="E63" s="245"/>
      <c r="F63" s="253">
        <f>+D63-E63</f>
        <v>0</v>
      </c>
    </row>
    <row r="64" spans="1:6" ht="20.100000000000001" customHeight="1" x14ac:dyDescent="0.2">
      <c r="A64" s="531">
        <v>900</v>
      </c>
      <c r="B64" s="6" t="s">
        <v>148</v>
      </c>
      <c r="C64" s="245"/>
      <c r="D64" s="245"/>
      <c r="E64" s="245"/>
      <c r="F64" s="253">
        <f>+D64-E64</f>
        <v>0</v>
      </c>
    </row>
    <row r="65" spans="1:6" ht="20.100000000000001" customHeight="1" x14ac:dyDescent="0.25">
      <c r="A65" s="336">
        <v>410500</v>
      </c>
      <c r="B65" s="8" t="s">
        <v>281</v>
      </c>
      <c r="C65" s="253"/>
      <c r="D65" s="253"/>
      <c r="E65" s="253"/>
      <c r="F65" s="253"/>
    </row>
    <row r="66" spans="1:6" ht="20.100000000000001" customHeight="1" x14ac:dyDescent="0.2">
      <c r="A66" s="531">
        <v>100</v>
      </c>
      <c r="B66" s="6" t="s">
        <v>732</v>
      </c>
      <c r="C66" s="245"/>
      <c r="D66" s="245"/>
      <c r="E66" s="245"/>
      <c r="F66" s="253">
        <f>+D66-E66</f>
        <v>0</v>
      </c>
    </row>
    <row r="67" spans="1:6" ht="20.100000000000001" customHeight="1" x14ac:dyDescent="0.2">
      <c r="A67" s="531" t="s">
        <v>163</v>
      </c>
      <c r="B67" s="6" t="s">
        <v>733</v>
      </c>
      <c r="C67" s="245"/>
      <c r="D67" s="245"/>
      <c r="E67" s="245"/>
      <c r="F67" s="253">
        <f>+D67-E67</f>
        <v>0</v>
      </c>
    </row>
    <row r="68" spans="1:6" ht="20.100000000000001" customHeight="1" x14ac:dyDescent="0.2">
      <c r="A68" s="531">
        <v>900</v>
      </c>
      <c r="B68" s="6" t="s">
        <v>148</v>
      </c>
      <c r="C68" s="245"/>
      <c r="D68" s="245"/>
      <c r="E68" s="245"/>
      <c r="F68" s="253">
        <f>+D68-E68</f>
        <v>0</v>
      </c>
    </row>
    <row r="69" spans="1:6" ht="20.100000000000001" customHeight="1" x14ac:dyDescent="0.25">
      <c r="A69" s="336">
        <v>410600</v>
      </c>
      <c r="B69" s="8" t="s">
        <v>282</v>
      </c>
      <c r="C69" s="253"/>
      <c r="D69" s="253"/>
      <c r="E69" s="253"/>
      <c r="F69" s="253"/>
    </row>
    <row r="70" spans="1:6" ht="20.100000000000001" customHeight="1" x14ac:dyDescent="0.2">
      <c r="A70" s="531">
        <v>100</v>
      </c>
      <c r="B70" s="6" t="s">
        <v>732</v>
      </c>
      <c r="C70" s="245"/>
      <c r="D70" s="245"/>
      <c r="E70" s="245"/>
      <c r="F70" s="253">
        <f>+D70-E70</f>
        <v>0</v>
      </c>
    </row>
    <row r="71" spans="1:6" ht="20.100000000000001" customHeight="1" x14ac:dyDescent="0.2">
      <c r="A71" s="531" t="s">
        <v>163</v>
      </c>
      <c r="B71" s="6" t="s">
        <v>733</v>
      </c>
      <c r="C71" s="245"/>
      <c r="D71" s="245"/>
      <c r="E71" s="245"/>
      <c r="F71" s="253">
        <f>+D71-E71</f>
        <v>0</v>
      </c>
    </row>
    <row r="72" spans="1:6" ht="20.100000000000001" customHeight="1" x14ac:dyDescent="0.2">
      <c r="A72" s="531">
        <v>900</v>
      </c>
      <c r="B72" s="6" t="s">
        <v>148</v>
      </c>
      <c r="C72" s="245"/>
      <c r="D72" s="245"/>
      <c r="E72" s="245"/>
      <c r="F72" s="253">
        <f>+D72-E72</f>
        <v>0</v>
      </c>
    </row>
    <row r="73" spans="1:6" ht="20.100000000000001" customHeight="1" x14ac:dyDescent="0.25">
      <c r="A73" s="336">
        <v>410900</v>
      </c>
      <c r="B73" s="8" t="s">
        <v>458</v>
      </c>
      <c r="C73" s="253"/>
      <c r="D73" s="253"/>
      <c r="E73" s="253"/>
      <c r="F73" s="253"/>
    </row>
    <row r="74" spans="1:6" ht="20.100000000000001" customHeight="1" x14ac:dyDescent="0.2">
      <c r="A74" s="531">
        <v>100</v>
      </c>
      <c r="B74" s="6" t="s">
        <v>732</v>
      </c>
      <c r="C74" s="245"/>
      <c r="D74" s="245"/>
      <c r="E74" s="245"/>
      <c r="F74" s="253">
        <f>+D74-E74</f>
        <v>0</v>
      </c>
    </row>
    <row r="75" spans="1:6" ht="20.100000000000001" customHeight="1" x14ac:dyDescent="0.2">
      <c r="A75" s="531" t="s">
        <v>163</v>
      </c>
      <c r="B75" s="6" t="s">
        <v>733</v>
      </c>
      <c r="C75" s="245"/>
      <c r="D75" s="245"/>
      <c r="E75" s="245"/>
      <c r="F75" s="253">
        <f>+D75-E75</f>
        <v>0</v>
      </c>
    </row>
    <row r="76" spans="1:6" ht="20.100000000000001" customHeight="1" x14ac:dyDescent="0.2">
      <c r="A76" s="531">
        <v>900</v>
      </c>
      <c r="B76" s="6" t="s">
        <v>148</v>
      </c>
      <c r="C76" s="245"/>
      <c r="D76" s="245"/>
      <c r="E76" s="245"/>
      <c r="F76" s="253">
        <f>+D76-E76</f>
        <v>0</v>
      </c>
    </row>
    <row r="77" spans="1:6" ht="20.100000000000001" customHeight="1" x14ac:dyDescent="0.25">
      <c r="A77" s="613">
        <v>411000</v>
      </c>
      <c r="B77" s="8" t="s">
        <v>1596</v>
      </c>
      <c r="C77" s="253"/>
      <c r="D77" s="253"/>
      <c r="E77" s="253"/>
      <c r="F77" s="253"/>
    </row>
    <row r="78" spans="1:6" ht="20.100000000000001" customHeight="1" x14ac:dyDescent="0.2">
      <c r="A78" s="612">
        <v>100</v>
      </c>
      <c r="B78" s="6" t="s">
        <v>732</v>
      </c>
      <c r="C78" s="245"/>
      <c r="D78" s="245"/>
      <c r="E78" s="245"/>
      <c r="F78" s="253">
        <f>+D78-E78</f>
        <v>0</v>
      </c>
    </row>
    <row r="79" spans="1:6" ht="20.100000000000001" customHeight="1" x14ac:dyDescent="0.2">
      <c r="A79" s="612" t="s">
        <v>163</v>
      </c>
      <c r="B79" s="6" t="s">
        <v>733</v>
      </c>
      <c r="C79" s="245"/>
      <c r="D79" s="245"/>
      <c r="E79" s="245"/>
      <c r="F79" s="253">
        <f>+D79-E79</f>
        <v>0</v>
      </c>
    </row>
    <row r="80" spans="1:6" ht="20.100000000000001" customHeight="1" x14ac:dyDescent="0.2">
      <c r="A80" s="612">
        <v>900</v>
      </c>
      <c r="B80" s="6" t="s">
        <v>148</v>
      </c>
      <c r="C80" s="245"/>
      <c r="D80" s="245"/>
      <c r="E80" s="245"/>
      <c r="F80" s="253">
        <f>+D80-E80</f>
        <v>0</v>
      </c>
    </row>
    <row r="81" spans="1:6" ht="20.100000000000001" customHeight="1" x14ac:dyDescent="0.25">
      <c r="A81" s="336">
        <v>411100</v>
      </c>
      <c r="B81" s="8" t="s">
        <v>283</v>
      </c>
      <c r="C81" s="253"/>
      <c r="D81" s="253"/>
      <c r="E81" s="253"/>
      <c r="F81" s="253"/>
    </row>
    <row r="82" spans="1:6" ht="20.100000000000001" customHeight="1" x14ac:dyDescent="0.2">
      <c r="A82" s="531">
        <v>100</v>
      </c>
      <c r="B82" s="6" t="s">
        <v>732</v>
      </c>
      <c r="C82" s="245"/>
      <c r="D82" s="245"/>
      <c r="E82" s="245"/>
      <c r="F82" s="253">
        <f>+D82-E82</f>
        <v>0</v>
      </c>
    </row>
    <row r="83" spans="1:6" ht="20.100000000000001" customHeight="1" x14ac:dyDescent="0.2">
      <c r="A83" s="531" t="s">
        <v>163</v>
      </c>
      <c r="B83" s="6" t="s">
        <v>733</v>
      </c>
      <c r="C83" s="245"/>
      <c r="D83" s="245"/>
      <c r="E83" s="245"/>
      <c r="F83" s="253">
        <f>+D83-E83</f>
        <v>0</v>
      </c>
    </row>
    <row r="84" spans="1:6" ht="20.100000000000001" customHeight="1" x14ac:dyDescent="0.2">
      <c r="A84" s="531">
        <v>900</v>
      </c>
      <c r="B84" s="6" t="s">
        <v>148</v>
      </c>
      <c r="C84" s="245"/>
      <c r="D84" s="245"/>
      <c r="E84" s="245"/>
      <c r="F84" s="253">
        <f>+D84-E84</f>
        <v>0</v>
      </c>
    </row>
    <row r="85" spans="1:6" ht="20.100000000000001" customHeight="1" x14ac:dyDescent="0.25">
      <c r="A85" s="336">
        <v>411200</v>
      </c>
      <c r="B85" s="8" t="s">
        <v>284</v>
      </c>
      <c r="C85" s="253"/>
      <c r="D85" s="253"/>
      <c r="E85" s="253"/>
      <c r="F85" s="253"/>
    </row>
    <row r="86" spans="1:6" ht="20.100000000000001" customHeight="1" x14ac:dyDescent="0.2">
      <c r="A86" s="531">
        <v>100</v>
      </c>
      <c r="B86" s="6" t="s">
        <v>732</v>
      </c>
      <c r="C86" s="245"/>
      <c r="D86" s="245"/>
      <c r="E86" s="245"/>
      <c r="F86" s="253">
        <f>+D86-E86</f>
        <v>0</v>
      </c>
    </row>
    <row r="87" spans="1:6" ht="20.100000000000001" customHeight="1" x14ac:dyDescent="0.2">
      <c r="A87" s="531" t="s">
        <v>163</v>
      </c>
      <c r="B87" s="6" t="s">
        <v>733</v>
      </c>
      <c r="C87" s="245"/>
      <c r="D87" s="245"/>
      <c r="E87" s="245"/>
      <c r="F87" s="253">
        <f>+D87-E87</f>
        <v>0</v>
      </c>
    </row>
    <row r="88" spans="1:6" ht="20.100000000000001" customHeight="1" x14ac:dyDescent="0.2">
      <c r="A88" s="531">
        <v>900</v>
      </c>
      <c r="B88" s="6" t="s">
        <v>148</v>
      </c>
      <c r="C88" s="245"/>
      <c r="D88" s="245"/>
      <c r="E88" s="245"/>
      <c r="F88" s="253">
        <f>+D88-E88</f>
        <v>0</v>
      </c>
    </row>
    <row r="89" spans="1:6" ht="20.100000000000001" customHeight="1" x14ac:dyDescent="0.25">
      <c r="A89" s="336">
        <v>411600</v>
      </c>
      <c r="B89" s="8" t="s">
        <v>731</v>
      </c>
      <c r="C89" s="253"/>
      <c r="D89" s="253"/>
      <c r="E89" s="253"/>
      <c r="F89" s="253"/>
    </row>
    <row r="90" spans="1:6" ht="20.100000000000001" customHeight="1" x14ac:dyDescent="0.2">
      <c r="A90" s="531">
        <v>100</v>
      </c>
      <c r="B90" s="6" t="s">
        <v>732</v>
      </c>
      <c r="C90" s="245"/>
      <c r="D90" s="245"/>
      <c r="E90" s="245"/>
      <c r="F90" s="253">
        <f>+D90-E90</f>
        <v>0</v>
      </c>
    </row>
    <row r="91" spans="1:6" ht="20.100000000000001" customHeight="1" x14ac:dyDescent="0.2">
      <c r="A91" s="531" t="s">
        <v>163</v>
      </c>
      <c r="B91" s="6" t="s">
        <v>733</v>
      </c>
      <c r="C91" s="245"/>
      <c r="D91" s="245"/>
      <c r="E91" s="245"/>
      <c r="F91" s="253">
        <f>+D91-E91</f>
        <v>0</v>
      </c>
    </row>
    <row r="92" spans="1:6" ht="20.100000000000001" customHeight="1" x14ac:dyDescent="0.2">
      <c r="A92" s="531">
        <v>900</v>
      </c>
      <c r="B92" s="6" t="s">
        <v>148</v>
      </c>
      <c r="C92" s="245"/>
      <c r="D92" s="245"/>
      <c r="E92" s="245"/>
      <c r="F92" s="253">
        <f>+D92-E92</f>
        <v>0</v>
      </c>
    </row>
    <row r="93" spans="1:6" ht="20.100000000000001" customHeight="1" x14ac:dyDescent="0.25">
      <c r="A93" s="613">
        <v>411800</v>
      </c>
      <c r="B93" s="8" t="s">
        <v>1597</v>
      </c>
      <c r="C93" s="253"/>
      <c r="D93" s="253"/>
      <c r="E93" s="253"/>
      <c r="F93" s="253"/>
    </row>
    <row r="94" spans="1:6" ht="20.100000000000001" customHeight="1" x14ac:dyDescent="0.2">
      <c r="A94" s="612">
        <v>100</v>
      </c>
      <c r="B94" s="6" t="s">
        <v>732</v>
      </c>
      <c r="C94" s="245"/>
      <c r="D94" s="245"/>
      <c r="E94" s="245"/>
      <c r="F94" s="253">
        <f>+D94-E94</f>
        <v>0</v>
      </c>
    </row>
    <row r="95" spans="1:6" ht="20.100000000000001" customHeight="1" x14ac:dyDescent="0.2">
      <c r="A95" s="612" t="s">
        <v>163</v>
      </c>
      <c r="B95" s="6" t="s">
        <v>733</v>
      </c>
      <c r="C95" s="245"/>
      <c r="D95" s="245"/>
      <c r="E95" s="245"/>
      <c r="F95" s="253">
        <f>+D95-E95</f>
        <v>0</v>
      </c>
    </row>
    <row r="96" spans="1:6" ht="20.100000000000001" customHeight="1" x14ac:dyDescent="0.2">
      <c r="A96" s="612">
        <v>900</v>
      </c>
      <c r="B96" s="6" t="s">
        <v>148</v>
      </c>
      <c r="C96" s="245"/>
      <c r="D96" s="245"/>
      <c r="E96" s="245"/>
      <c r="F96" s="253">
        <f>+D96-E96</f>
        <v>0</v>
      </c>
    </row>
    <row r="97" spans="1:6" ht="20.100000000000001" customHeight="1" x14ac:dyDescent="0.25">
      <c r="A97" s="336">
        <v>420000</v>
      </c>
      <c r="B97" s="8" t="s">
        <v>735</v>
      </c>
      <c r="C97" s="253"/>
      <c r="D97" s="253"/>
      <c r="E97" s="253"/>
      <c r="F97" s="253"/>
    </row>
    <row r="98" spans="1:6" ht="20.100000000000001" customHeight="1" x14ac:dyDescent="0.25">
      <c r="A98" s="336">
        <v>420100</v>
      </c>
      <c r="B98" s="8" t="s">
        <v>736</v>
      </c>
      <c r="C98" s="253"/>
      <c r="D98" s="253"/>
      <c r="E98" s="253"/>
      <c r="F98" s="253"/>
    </row>
    <row r="99" spans="1:6" ht="20.100000000000001" customHeight="1" x14ac:dyDescent="0.2">
      <c r="A99" s="531">
        <v>100</v>
      </c>
      <c r="B99" s="6" t="s">
        <v>732</v>
      </c>
      <c r="C99" s="245"/>
      <c r="D99" s="245"/>
      <c r="E99" s="245"/>
      <c r="F99" s="253">
        <f>+D99-E99</f>
        <v>0</v>
      </c>
    </row>
    <row r="100" spans="1:6" ht="20.100000000000001" customHeight="1" x14ac:dyDescent="0.2">
      <c r="A100" s="531" t="s">
        <v>163</v>
      </c>
      <c r="B100" s="6" t="s">
        <v>733</v>
      </c>
      <c r="C100" s="245"/>
      <c r="D100" s="245"/>
      <c r="E100" s="245"/>
      <c r="F100" s="253">
        <f>+D100-E100</f>
        <v>0</v>
      </c>
    </row>
    <row r="101" spans="1:6" ht="20.100000000000001" customHeight="1" x14ac:dyDescent="0.2">
      <c r="A101" s="531">
        <v>900</v>
      </c>
      <c r="B101" s="6" t="s">
        <v>148</v>
      </c>
      <c r="C101" s="245"/>
      <c r="D101" s="245"/>
      <c r="E101" s="245"/>
      <c r="F101" s="253">
        <f>+D101-E101</f>
        <v>0</v>
      </c>
    </row>
    <row r="102" spans="1:6" ht="20.100000000000001" customHeight="1" x14ac:dyDescent="0.25">
      <c r="A102" s="336">
        <v>420200</v>
      </c>
      <c r="B102" s="8" t="s">
        <v>737</v>
      </c>
      <c r="C102" s="253"/>
      <c r="D102" s="253"/>
      <c r="E102" s="253"/>
      <c r="F102" s="253"/>
    </row>
    <row r="103" spans="1:6" ht="20.100000000000001" customHeight="1" x14ac:dyDescent="0.2">
      <c r="A103" s="531">
        <v>100</v>
      </c>
      <c r="B103" s="6" t="s">
        <v>732</v>
      </c>
      <c r="C103" s="245"/>
      <c r="D103" s="245"/>
      <c r="E103" s="245"/>
      <c r="F103" s="253">
        <f>+D103-E103</f>
        <v>0</v>
      </c>
    </row>
    <row r="104" spans="1:6" ht="20.100000000000001" customHeight="1" x14ac:dyDescent="0.2">
      <c r="A104" s="531" t="s">
        <v>163</v>
      </c>
      <c r="B104" s="6" t="s">
        <v>733</v>
      </c>
      <c r="C104" s="245"/>
      <c r="D104" s="245"/>
      <c r="E104" s="245"/>
      <c r="F104" s="253">
        <f>+D104-E104</f>
        <v>0</v>
      </c>
    </row>
    <row r="105" spans="1:6" ht="20.100000000000001" customHeight="1" x14ac:dyDescent="0.2">
      <c r="A105" s="531">
        <v>900</v>
      </c>
      <c r="B105" s="6" t="s">
        <v>148</v>
      </c>
      <c r="C105" s="245"/>
      <c r="D105" s="245"/>
      <c r="E105" s="245"/>
      <c r="F105" s="253">
        <f>+D105-E105</f>
        <v>0</v>
      </c>
    </row>
    <row r="106" spans="1:6" ht="20.100000000000001" customHeight="1" x14ac:dyDescent="0.25">
      <c r="A106" s="336">
        <v>420300</v>
      </c>
      <c r="B106" s="8" t="s">
        <v>738</v>
      </c>
      <c r="C106" s="253"/>
      <c r="D106" s="253"/>
      <c r="E106" s="253"/>
      <c r="F106" s="253"/>
    </row>
    <row r="107" spans="1:6" ht="20.100000000000001" customHeight="1" x14ac:dyDescent="0.2">
      <c r="A107" s="531">
        <v>100</v>
      </c>
      <c r="B107" s="6" t="s">
        <v>732</v>
      </c>
      <c r="C107" s="245"/>
      <c r="D107" s="245"/>
      <c r="E107" s="245"/>
      <c r="F107" s="253">
        <f>+D107-E107</f>
        <v>0</v>
      </c>
    </row>
    <row r="108" spans="1:6" ht="20.100000000000001" customHeight="1" x14ac:dyDescent="0.2">
      <c r="A108" s="531" t="s">
        <v>163</v>
      </c>
      <c r="B108" s="6" t="s">
        <v>733</v>
      </c>
      <c r="C108" s="245"/>
      <c r="D108" s="245"/>
      <c r="E108" s="245"/>
      <c r="F108" s="253">
        <f>+D108-E108</f>
        <v>0</v>
      </c>
    </row>
    <row r="109" spans="1:6" ht="20.100000000000001" customHeight="1" x14ac:dyDescent="0.2">
      <c r="A109" s="531">
        <v>900</v>
      </c>
      <c r="B109" s="6" t="s">
        <v>148</v>
      </c>
      <c r="C109" s="245"/>
      <c r="D109" s="245"/>
      <c r="E109" s="245"/>
      <c r="F109" s="253">
        <f>+D109-E109</f>
        <v>0</v>
      </c>
    </row>
    <row r="110" spans="1:6" ht="20.100000000000001" customHeight="1" x14ac:dyDescent="0.2">
      <c r="A110" s="531"/>
      <c r="B110" s="6"/>
      <c r="C110" s="253"/>
      <c r="D110" s="253"/>
      <c r="E110" s="253"/>
      <c r="F110" s="253"/>
    </row>
    <row r="111" spans="1:6" ht="20.100000000000001" customHeight="1" x14ac:dyDescent="0.25">
      <c r="A111" s="1528" t="s">
        <v>1061</v>
      </c>
      <c r="B111" s="1528"/>
      <c r="C111" s="1528"/>
      <c r="D111" s="1528"/>
      <c r="E111" s="1528"/>
      <c r="F111" s="1528"/>
    </row>
    <row r="112" spans="1:6" ht="20.100000000000001" customHeight="1" x14ac:dyDescent="0.25">
      <c r="A112" s="336">
        <v>420400</v>
      </c>
      <c r="B112" s="8" t="s">
        <v>739</v>
      </c>
      <c r="C112" s="253"/>
      <c r="D112" s="253"/>
      <c r="E112" s="253"/>
      <c r="F112" s="253"/>
    </row>
    <row r="113" spans="1:6" ht="20.100000000000001" customHeight="1" x14ac:dyDescent="0.2">
      <c r="A113" s="531">
        <v>100</v>
      </c>
      <c r="B113" s="6" t="s">
        <v>732</v>
      </c>
      <c r="C113" s="245"/>
      <c r="D113" s="245"/>
      <c r="E113" s="245"/>
      <c r="F113" s="253">
        <f>+D113-E113</f>
        <v>0</v>
      </c>
    </row>
    <row r="114" spans="1:6" ht="20.100000000000001" customHeight="1" x14ac:dyDescent="0.2">
      <c r="A114" s="531" t="s">
        <v>163</v>
      </c>
      <c r="B114" s="6" t="s">
        <v>733</v>
      </c>
      <c r="C114" s="245"/>
      <c r="D114" s="245"/>
      <c r="E114" s="245"/>
      <c r="F114" s="253">
        <f>+D114-E114</f>
        <v>0</v>
      </c>
    </row>
    <row r="115" spans="1:6" ht="20.100000000000001" customHeight="1" x14ac:dyDescent="0.2">
      <c r="A115" s="531">
        <v>900</v>
      </c>
      <c r="B115" s="6" t="s">
        <v>148</v>
      </c>
      <c r="C115" s="245"/>
      <c r="D115" s="245"/>
      <c r="E115" s="245"/>
      <c r="F115" s="253">
        <f>+D115-E115</f>
        <v>0</v>
      </c>
    </row>
    <row r="116" spans="1:6" ht="20.100000000000001" customHeight="1" x14ac:dyDescent="0.25">
      <c r="A116" s="336">
        <v>420500</v>
      </c>
      <c r="B116" s="8" t="s">
        <v>740</v>
      </c>
      <c r="C116" s="253"/>
      <c r="D116" s="253"/>
      <c r="E116" s="253"/>
      <c r="F116" s="253"/>
    </row>
    <row r="117" spans="1:6" ht="20.100000000000001" customHeight="1" x14ac:dyDescent="0.2">
      <c r="A117" s="531">
        <v>100</v>
      </c>
      <c r="B117" s="6" t="s">
        <v>732</v>
      </c>
      <c r="C117" s="245"/>
      <c r="D117" s="245"/>
      <c r="E117" s="245"/>
      <c r="F117" s="253">
        <f>+D117-E117</f>
        <v>0</v>
      </c>
    </row>
    <row r="118" spans="1:6" ht="20.100000000000001" customHeight="1" x14ac:dyDescent="0.2">
      <c r="A118" s="531" t="s">
        <v>163</v>
      </c>
      <c r="B118" s="6" t="s">
        <v>733</v>
      </c>
      <c r="C118" s="245"/>
      <c r="D118" s="245"/>
      <c r="E118" s="245"/>
      <c r="F118" s="253">
        <f>+D118-E118</f>
        <v>0</v>
      </c>
    </row>
    <row r="119" spans="1:6" ht="20.100000000000001" customHeight="1" x14ac:dyDescent="0.2">
      <c r="A119" s="531">
        <v>900</v>
      </c>
      <c r="B119" s="6" t="s">
        <v>148</v>
      </c>
      <c r="C119" s="245"/>
      <c r="D119" s="245"/>
      <c r="E119" s="245"/>
      <c r="F119" s="253">
        <f>+D119-E119</f>
        <v>0</v>
      </c>
    </row>
    <row r="120" spans="1:6" ht="20.100000000000001" customHeight="1" x14ac:dyDescent="0.25">
      <c r="A120" s="336">
        <v>420600</v>
      </c>
      <c r="B120" s="8" t="s">
        <v>285</v>
      </c>
      <c r="C120" s="296"/>
      <c r="D120" s="296"/>
      <c r="E120" s="296"/>
      <c r="F120" s="296"/>
    </row>
    <row r="121" spans="1:6" ht="20.100000000000001" customHeight="1" x14ac:dyDescent="0.2">
      <c r="A121" s="531">
        <v>100</v>
      </c>
      <c r="B121" s="6" t="s">
        <v>732</v>
      </c>
      <c r="C121" s="245"/>
      <c r="D121" s="245"/>
      <c r="E121" s="245"/>
      <c r="F121" s="253">
        <f>+D121-E121</f>
        <v>0</v>
      </c>
    </row>
    <row r="122" spans="1:6" ht="20.100000000000001" customHeight="1" x14ac:dyDescent="0.2">
      <c r="A122" s="531" t="s">
        <v>163</v>
      </c>
      <c r="B122" s="6" t="s">
        <v>733</v>
      </c>
      <c r="C122" s="245"/>
      <c r="D122" s="245"/>
      <c r="E122" s="245"/>
      <c r="F122" s="253">
        <f>+D122-E122</f>
        <v>0</v>
      </c>
    </row>
    <row r="123" spans="1:6" ht="20.100000000000001" customHeight="1" x14ac:dyDescent="0.2">
      <c r="A123" s="531">
        <v>900</v>
      </c>
      <c r="B123" s="6" t="s">
        <v>148</v>
      </c>
      <c r="C123" s="245"/>
      <c r="D123" s="245"/>
      <c r="E123" s="245"/>
      <c r="F123" s="253">
        <f>+D123-E123</f>
        <v>0</v>
      </c>
    </row>
    <row r="124" spans="1:6" ht="20.100000000000001" customHeight="1" x14ac:dyDescent="0.25">
      <c r="A124" s="336">
        <v>420700</v>
      </c>
      <c r="B124" s="8" t="s">
        <v>286</v>
      </c>
      <c r="C124" s="253"/>
      <c r="D124" s="253"/>
      <c r="E124" s="253"/>
      <c r="F124" s="253"/>
    </row>
    <row r="125" spans="1:6" ht="20.100000000000001" customHeight="1" x14ac:dyDescent="0.2">
      <c r="A125" s="531">
        <v>100</v>
      </c>
      <c r="B125" s="6" t="s">
        <v>732</v>
      </c>
      <c r="C125" s="245"/>
      <c r="D125" s="245"/>
      <c r="E125" s="245"/>
      <c r="F125" s="253">
        <f>+D125-E125</f>
        <v>0</v>
      </c>
    </row>
    <row r="126" spans="1:6" ht="20.100000000000001" customHeight="1" x14ac:dyDescent="0.2">
      <c r="A126" s="531" t="s">
        <v>163</v>
      </c>
      <c r="B126" s="6" t="s">
        <v>733</v>
      </c>
      <c r="C126" s="245"/>
      <c r="D126" s="245"/>
      <c r="E126" s="245"/>
      <c r="F126" s="253">
        <f>+D126-E126</f>
        <v>0</v>
      </c>
    </row>
    <row r="127" spans="1:6" ht="20.100000000000001" customHeight="1" x14ac:dyDescent="0.2">
      <c r="A127" s="531">
        <v>900</v>
      </c>
      <c r="B127" s="6" t="s">
        <v>148</v>
      </c>
      <c r="C127" s="245"/>
      <c r="D127" s="245"/>
      <c r="E127" s="245"/>
      <c r="F127" s="253">
        <f>+D127-E127</f>
        <v>0</v>
      </c>
    </row>
    <row r="128" spans="1:6" ht="20.100000000000001" customHeight="1" x14ac:dyDescent="0.25">
      <c r="A128" s="336">
        <v>430000</v>
      </c>
      <c r="B128" s="8" t="s">
        <v>287</v>
      </c>
      <c r="C128" s="253"/>
      <c r="D128" s="253"/>
      <c r="E128" s="253"/>
      <c r="F128" s="253"/>
    </row>
    <row r="129" spans="1:6" ht="20.100000000000001" customHeight="1" x14ac:dyDescent="0.25">
      <c r="A129" s="336">
        <v>430100</v>
      </c>
      <c r="B129" s="8" t="s">
        <v>288</v>
      </c>
      <c r="C129" s="253"/>
      <c r="D129" s="253"/>
      <c r="E129" s="253"/>
      <c r="F129" s="253"/>
    </row>
    <row r="130" spans="1:6" ht="20.100000000000001" customHeight="1" x14ac:dyDescent="0.2">
      <c r="A130" s="531">
        <v>100</v>
      </c>
      <c r="B130" s="6" t="s">
        <v>732</v>
      </c>
      <c r="C130" s="245"/>
      <c r="D130" s="245"/>
      <c r="E130" s="245"/>
      <c r="F130" s="253">
        <f>+D130-E130</f>
        <v>0</v>
      </c>
    </row>
    <row r="131" spans="1:6" ht="20.100000000000001" customHeight="1" x14ac:dyDescent="0.2">
      <c r="A131" s="531" t="s">
        <v>163</v>
      </c>
      <c r="B131" s="6" t="s">
        <v>733</v>
      </c>
      <c r="C131" s="245"/>
      <c r="D131" s="245"/>
      <c r="E131" s="245"/>
      <c r="F131" s="253">
        <f>+D131-E131</f>
        <v>0</v>
      </c>
    </row>
    <row r="132" spans="1:6" ht="20.100000000000001" customHeight="1" x14ac:dyDescent="0.2">
      <c r="A132" s="531">
        <v>900</v>
      </c>
      <c r="B132" s="6" t="s">
        <v>148</v>
      </c>
      <c r="C132" s="245"/>
      <c r="D132" s="245"/>
      <c r="E132" s="245"/>
      <c r="F132" s="253">
        <f>+D132-E132</f>
        <v>0</v>
      </c>
    </row>
    <row r="133" spans="1:6" ht="20.100000000000001" customHeight="1" x14ac:dyDescent="0.25">
      <c r="A133" s="336">
        <v>430200</v>
      </c>
      <c r="B133" s="8" t="s">
        <v>289</v>
      </c>
      <c r="C133" s="253"/>
      <c r="D133" s="253"/>
      <c r="E133" s="253"/>
      <c r="F133" s="253"/>
    </row>
    <row r="134" spans="1:6" ht="20.100000000000001" customHeight="1" x14ac:dyDescent="0.2">
      <c r="A134" s="531">
        <v>100</v>
      </c>
      <c r="B134" s="6" t="s">
        <v>732</v>
      </c>
      <c r="C134" s="245"/>
      <c r="D134" s="245"/>
      <c r="E134" s="245"/>
      <c r="F134" s="253">
        <f>+D134-E134</f>
        <v>0</v>
      </c>
    </row>
    <row r="135" spans="1:6" ht="20.100000000000001" customHeight="1" x14ac:dyDescent="0.2">
      <c r="A135" s="531" t="s">
        <v>163</v>
      </c>
      <c r="B135" s="6" t="s">
        <v>733</v>
      </c>
      <c r="C135" s="245"/>
      <c r="D135" s="245"/>
      <c r="E135" s="245"/>
      <c r="F135" s="253">
        <f>+D135-E135</f>
        <v>0</v>
      </c>
    </row>
    <row r="136" spans="1:6" ht="20.100000000000001" customHeight="1" x14ac:dyDescent="0.2">
      <c r="A136" s="531">
        <v>900</v>
      </c>
      <c r="B136" s="6" t="s">
        <v>148</v>
      </c>
      <c r="C136" s="245"/>
      <c r="D136" s="245"/>
      <c r="E136" s="245"/>
      <c r="F136" s="253">
        <f>+D136-E136</f>
        <v>0</v>
      </c>
    </row>
    <row r="137" spans="1:6" ht="20.100000000000001" customHeight="1" x14ac:dyDescent="0.25">
      <c r="A137" s="336">
        <v>430300</v>
      </c>
      <c r="B137" s="8" t="s">
        <v>290</v>
      </c>
      <c r="C137" s="253"/>
      <c r="D137" s="253"/>
      <c r="E137" s="253"/>
      <c r="F137" s="253"/>
    </row>
    <row r="138" spans="1:6" ht="20.100000000000001" customHeight="1" x14ac:dyDescent="0.2">
      <c r="A138" s="531">
        <v>100</v>
      </c>
      <c r="B138" s="6" t="s">
        <v>732</v>
      </c>
      <c r="C138" s="245"/>
      <c r="D138" s="245"/>
      <c r="E138" s="245"/>
      <c r="F138" s="253">
        <f>+D138-E138</f>
        <v>0</v>
      </c>
    </row>
    <row r="139" spans="1:6" ht="20.100000000000001" customHeight="1" x14ac:dyDescent="0.2">
      <c r="A139" s="531" t="s">
        <v>163</v>
      </c>
      <c r="B139" s="6" t="s">
        <v>733</v>
      </c>
      <c r="C139" s="245"/>
      <c r="D139" s="245"/>
      <c r="E139" s="245"/>
      <c r="F139" s="253">
        <f>+D139-E139</f>
        <v>0</v>
      </c>
    </row>
    <row r="140" spans="1:6" ht="20.100000000000001" customHeight="1" x14ac:dyDescent="0.2">
      <c r="A140" s="531">
        <v>900</v>
      </c>
      <c r="B140" s="6" t="s">
        <v>148</v>
      </c>
      <c r="C140" s="245"/>
      <c r="D140" s="245"/>
      <c r="E140" s="245"/>
      <c r="F140" s="253">
        <f>+D140-E140</f>
        <v>0</v>
      </c>
    </row>
    <row r="141" spans="1:6" ht="20.100000000000001" customHeight="1" x14ac:dyDescent="0.25">
      <c r="A141" s="336">
        <v>430400</v>
      </c>
      <c r="B141" s="8" t="s">
        <v>291</v>
      </c>
      <c r="C141" s="253"/>
      <c r="D141" s="253"/>
      <c r="E141" s="253"/>
      <c r="F141" s="253"/>
    </row>
    <row r="142" spans="1:6" ht="20.100000000000001" customHeight="1" x14ac:dyDescent="0.2">
      <c r="A142" s="531">
        <v>100</v>
      </c>
      <c r="B142" s="6" t="s">
        <v>732</v>
      </c>
      <c r="C142" s="245"/>
      <c r="D142" s="245"/>
      <c r="E142" s="245"/>
      <c r="F142" s="253">
        <f>+D142-E142</f>
        <v>0</v>
      </c>
    </row>
    <row r="143" spans="1:6" ht="20.100000000000001" customHeight="1" x14ac:dyDescent="0.2">
      <c r="A143" s="531" t="s">
        <v>163</v>
      </c>
      <c r="B143" s="6" t="s">
        <v>733</v>
      </c>
      <c r="C143" s="245"/>
      <c r="D143" s="245"/>
      <c r="E143" s="245"/>
      <c r="F143" s="253">
        <f>+D143-E143</f>
        <v>0</v>
      </c>
    </row>
    <row r="144" spans="1:6" ht="20.100000000000001" customHeight="1" x14ac:dyDescent="0.2">
      <c r="A144" s="531">
        <v>900</v>
      </c>
      <c r="B144" s="6" t="s">
        <v>148</v>
      </c>
      <c r="C144" s="245"/>
      <c r="D144" s="245"/>
      <c r="E144" s="245"/>
      <c r="F144" s="253">
        <f>+D144-E144</f>
        <v>0</v>
      </c>
    </row>
    <row r="145" spans="1:6" ht="20.100000000000001" customHeight="1" x14ac:dyDescent="0.25">
      <c r="A145" s="336">
        <v>430500</v>
      </c>
      <c r="B145" s="8" t="s">
        <v>292</v>
      </c>
      <c r="C145" s="253"/>
      <c r="D145" s="253"/>
      <c r="E145" s="253"/>
      <c r="F145" s="253"/>
    </row>
    <row r="146" spans="1:6" ht="20.100000000000001" customHeight="1" x14ac:dyDescent="0.2">
      <c r="A146" s="531">
        <v>100</v>
      </c>
      <c r="B146" s="6" t="s">
        <v>732</v>
      </c>
      <c r="C146" s="245"/>
      <c r="D146" s="245"/>
      <c r="E146" s="245"/>
      <c r="F146" s="253">
        <f>+D146-E146</f>
        <v>0</v>
      </c>
    </row>
    <row r="147" spans="1:6" ht="20.100000000000001" customHeight="1" x14ac:dyDescent="0.2">
      <c r="A147" s="531" t="s">
        <v>163</v>
      </c>
      <c r="B147" s="6" t="s">
        <v>733</v>
      </c>
      <c r="C147" s="245"/>
      <c r="D147" s="245"/>
      <c r="E147" s="245"/>
      <c r="F147" s="253">
        <f>+D147-E147</f>
        <v>0</v>
      </c>
    </row>
    <row r="148" spans="1:6" ht="20.100000000000001" customHeight="1" x14ac:dyDescent="0.2">
      <c r="A148" s="531">
        <v>900</v>
      </c>
      <c r="B148" s="6" t="s">
        <v>148</v>
      </c>
      <c r="C148" s="245"/>
      <c r="D148" s="245"/>
      <c r="E148" s="245"/>
      <c r="F148" s="253">
        <f>+D148-E148</f>
        <v>0</v>
      </c>
    </row>
    <row r="149" spans="1:6" ht="20.100000000000001" customHeight="1" x14ac:dyDescent="0.25">
      <c r="A149" s="336">
        <v>430600</v>
      </c>
      <c r="B149" s="8" t="s">
        <v>293</v>
      </c>
      <c r="C149" s="253"/>
      <c r="D149" s="253"/>
      <c r="E149" s="253"/>
      <c r="F149" s="253"/>
    </row>
    <row r="150" spans="1:6" ht="20.100000000000001" customHeight="1" x14ac:dyDescent="0.2">
      <c r="A150" s="531">
        <v>100</v>
      </c>
      <c r="B150" s="6" t="s">
        <v>732</v>
      </c>
      <c r="C150" s="245"/>
      <c r="D150" s="245"/>
      <c r="E150" s="245"/>
      <c r="F150" s="253">
        <f>+D150-E150</f>
        <v>0</v>
      </c>
    </row>
    <row r="151" spans="1:6" ht="20.100000000000001" customHeight="1" x14ac:dyDescent="0.2">
      <c r="A151" s="531" t="s">
        <v>163</v>
      </c>
      <c r="B151" s="6" t="s">
        <v>733</v>
      </c>
      <c r="C151" s="245"/>
      <c r="D151" s="245"/>
      <c r="E151" s="245"/>
      <c r="F151" s="253">
        <f>+D151-E151</f>
        <v>0</v>
      </c>
    </row>
    <row r="152" spans="1:6" ht="20.100000000000001" customHeight="1" x14ac:dyDescent="0.2">
      <c r="A152" s="531">
        <v>900</v>
      </c>
      <c r="B152" s="6" t="s">
        <v>148</v>
      </c>
      <c r="C152" s="245"/>
      <c r="D152" s="245"/>
      <c r="E152" s="245"/>
      <c r="F152" s="253">
        <f>+D152-E152</f>
        <v>0</v>
      </c>
    </row>
    <row r="153" spans="1:6" ht="20.100000000000001" customHeight="1" x14ac:dyDescent="0.25">
      <c r="A153" s="336">
        <v>430800</v>
      </c>
      <c r="B153" s="8" t="s">
        <v>294</v>
      </c>
      <c r="C153" s="253"/>
      <c r="D153" s="253"/>
      <c r="E153" s="253"/>
      <c r="F153" s="253"/>
    </row>
    <row r="154" spans="1:6" ht="20.100000000000001" customHeight="1" x14ac:dyDescent="0.2">
      <c r="A154" s="531">
        <v>100</v>
      </c>
      <c r="B154" s="6" t="s">
        <v>732</v>
      </c>
      <c r="C154" s="245"/>
      <c r="D154" s="245"/>
      <c r="E154" s="245"/>
      <c r="F154" s="253">
        <f>+D154-E154</f>
        <v>0</v>
      </c>
    </row>
    <row r="155" spans="1:6" ht="20.100000000000001" customHeight="1" x14ac:dyDescent="0.2">
      <c r="A155" s="531" t="s">
        <v>163</v>
      </c>
      <c r="B155" s="6" t="s">
        <v>733</v>
      </c>
      <c r="C155" s="245"/>
      <c r="D155" s="245"/>
      <c r="E155" s="245"/>
      <c r="F155" s="253">
        <f>+D155-E155</f>
        <v>0</v>
      </c>
    </row>
    <row r="156" spans="1:6" ht="20.100000000000001" customHeight="1" x14ac:dyDescent="0.2">
      <c r="A156" s="531">
        <v>900</v>
      </c>
      <c r="B156" s="6" t="s">
        <v>148</v>
      </c>
      <c r="C156" s="245"/>
      <c r="D156" s="245"/>
      <c r="E156" s="245"/>
      <c r="F156" s="253">
        <f>+D156-E156</f>
        <v>0</v>
      </c>
    </row>
    <row r="157" spans="1:6" ht="20.100000000000001" customHeight="1" x14ac:dyDescent="0.25">
      <c r="A157" s="336">
        <v>430900</v>
      </c>
      <c r="B157" s="8" t="s">
        <v>514</v>
      </c>
      <c r="C157" s="253"/>
      <c r="D157" s="253"/>
      <c r="E157" s="253"/>
      <c r="F157" s="253"/>
    </row>
    <row r="158" spans="1:6" ht="20.100000000000001" customHeight="1" x14ac:dyDescent="0.2">
      <c r="A158" s="531">
        <v>100</v>
      </c>
      <c r="B158" s="6" t="s">
        <v>732</v>
      </c>
      <c r="C158" s="245"/>
      <c r="D158" s="245"/>
      <c r="E158" s="245"/>
      <c r="F158" s="253">
        <f>+D158-E158</f>
        <v>0</v>
      </c>
    </row>
    <row r="159" spans="1:6" ht="20.100000000000001" customHeight="1" x14ac:dyDescent="0.2">
      <c r="A159" s="531" t="s">
        <v>163</v>
      </c>
      <c r="B159" s="6" t="s">
        <v>733</v>
      </c>
      <c r="C159" s="245"/>
      <c r="D159" s="245"/>
      <c r="E159" s="245"/>
      <c r="F159" s="253">
        <f>+D159-E159</f>
        <v>0</v>
      </c>
    </row>
    <row r="160" spans="1:6" ht="20.100000000000001" customHeight="1" x14ac:dyDescent="0.2">
      <c r="A160" s="531">
        <v>900</v>
      </c>
      <c r="B160" s="6" t="s">
        <v>148</v>
      </c>
      <c r="C160" s="245"/>
      <c r="D160" s="245"/>
      <c r="E160" s="245"/>
      <c r="F160" s="253">
        <f>+D160-E160</f>
        <v>0</v>
      </c>
    </row>
    <row r="161" spans="1:6" ht="20.100000000000001" customHeight="1" x14ac:dyDescent="0.25">
      <c r="A161" s="336">
        <v>431100</v>
      </c>
      <c r="B161" s="8" t="s">
        <v>295</v>
      </c>
      <c r="C161" s="253"/>
      <c r="D161" s="253"/>
      <c r="E161" s="253"/>
      <c r="F161" s="253"/>
    </row>
    <row r="162" spans="1:6" ht="20.100000000000001" customHeight="1" x14ac:dyDescent="0.2">
      <c r="A162" s="531">
        <v>100</v>
      </c>
      <c r="B162" s="6" t="s">
        <v>732</v>
      </c>
      <c r="C162" s="245"/>
      <c r="D162" s="245"/>
      <c r="E162" s="245"/>
      <c r="F162" s="253">
        <f>+D162-E162</f>
        <v>0</v>
      </c>
    </row>
    <row r="163" spans="1:6" ht="20.100000000000001" customHeight="1" x14ac:dyDescent="0.2">
      <c r="A163" s="531" t="s">
        <v>163</v>
      </c>
      <c r="B163" s="6" t="s">
        <v>733</v>
      </c>
      <c r="C163" s="245"/>
      <c r="D163" s="245"/>
      <c r="E163" s="245"/>
      <c r="F163" s="253">
        <f>+D163-E163</f>
        <v>0</v>
      </c>
    </row>
    <row r="164" spans="1:6" ht="20.100000000000001" customHeight="1" x14ac:dyDescent="0.2">
      <c r="A164" s="531">
        <v>900</v>
      </c>
      <c r="B164" s="6" t="s">
        <v>148</v>
      </c>
      <c r="C164" s="245"/>
      <c r="D164" s="245"/>
      <c r="E164" s="245"/>
      <c r="F164" s="253">
        <f>+D164-E164</f>
        <v>0</v>
      </c>
    </row>
    <row r="165" spans="1:6" ht="20.100000000000001" customHeight="1" x14ac:dyDescent="0.2">
      <c r="A165" s="531"/>
      <c r="B165" s="6"/>
      <c r="C165" s="253"/>
      <c r="D165" s="253"/>
      <c r="E165" s="253"/>
      <c r="F165" s="253"/>
    </row>
    <row r="166" spans="1:6" ht="20.100000000000001" customHeight="1" x14ac:dyDescent="0.25">
      <c r="A166" s="1528" t="s">
        <v>1062</v>
      </c>
      <c r="B166" s="1528"/>
      <c r="C166" s="1528"/>
      <c r="D166" s="1528"/>
      <c r="E166" s="1528"/>
      <c r="F166" s="1528"/>
    </row>
    <row r="167" spans="1:6" ht="20.100000000000001" customHeight="1" x14ac:dyDescent="0.25">
      <c r="A167" s="336">
        <v>431300</v>
      </c>
      <c r="B167" s="8" t="s">
        <v>296</v>
      </c>
      <c r="C167" s="253"/>
      <c r="D167" s="253"/>
      <c r="E167" s="253"/>
      <c r="F167" s="253"/>
    </row>
    <row r="168" spans="1:6" ht="20.100000000000001" customHeight="1" x14ac:dyDescent="0.2">
      <c r="A168" s="531">
        <v>100</v>
      </c>
      <c r="B168" s="6" t="s">
        <v>732</v>
      </c>
      <c r="C168" s="245"/>
      <c r="D168" s="245"/>
      <c r="E168" s="245"/>
      <c r="F168" s="253">
        <f>+D168-E168</f>
        <v>0</v>
      </c>
    </row>
    <row r="169" spans="1:6" ht="20.100000000000001" customHeight="1" x14ac:dyDescent="0.2">
      <c r="A169" s="531" t="s">
        <v>163</v>
      </c>
      <c r="B169" s="6" t="s">
        <v>733</v>
      </c>
      <c r="C169" s="245"/>
      <c r="D169" s="245"/>
      <c r="E169" s="245"/>
      <c r="F169" s="253">
        <f>+D169-E169</f>
        <v>0</v>
      </c>
    </row>
    <row r="170" spans="1:6" ht="20.100000000000001" customHeight="1" x14ac:dyDescent="0.2">
      <c r="A170" s="531">
        <v>900</v>
      </c>
      <c r="B170" s="6" t="s">
        <v>148</v>
      </c>
      <c r="C170" s="245"/>
      <c r="D170" s="245"/>
      <c r="E170" s="245"/>
      <c r="F170" s="253">
        <f>+D170-E170</f>
        <v>0</v>
      </c>
    </row>
    <row r="171" spans="1:6" ht="20.100000000000001" customHeight="1" x14ac:dyDescent="0.25">
      <c r="A171" s="336">
        <v>440000</v>
      </c>
      <c r="B171" s="8" t="s">
        <v>297</v>
      </c>
      <c r="C171" s="296"/>
      <c r="D171" s="296"/>
      <c r="E171" s="296"/>
      <c r="F171" s="296"/>
    </row>
    <row r="172" spans="1:6" ht="20.100000000000001" customHeight="1" x14ac:dyDescent="0.25">
      <c r="A172" s="336">
        <v>440100</v>
      </c>
      <c r="B172" s="8" t="s">
        <v>164</v>
      </c>
      <c r="C172" s="296"/>
      <c r="D172" s="296"/>
      <c r="E172" s="296"/>
      <c r="F172" s="296"/>
    </row>
    <row r="173" spans="1:6" ht="20.100000000000001" customHeight="1" x14ac:dyDescent="0.2">
      <c r="A173" s="531">
        <v>100</v>
      </c>
      <c r="B173" s="6" t="s">
        <v>732</v>
      </c>
      <c r="C173" s="245"/>
      <c r="D173" s="245"/>
      <c r="E173" s="245"/>
      <c r="F173" s="253">
        <f>+D173-E173</f>
        <v>0</v>
      </c>
    </row>
    <row r="174" spans="1:6" ht="20.100000000000001" customHeight="1" x14ac:dyDescent="0.2">
      <c r="A174" s="531" t="s">
        <v>163</v>
      </c>
      <c r="B174" s="6" t="s">
        <v>733</v>
      </c>
      <c r="C174" s="245"/>
      <c r="D174" s="245"/>
      <c r="E174" s="245"/>
      <c r="F174" s="253">
        <f>+D174-E174</f>
        <v>0</v>
      </c>
    </row>
    <row r="175" spans="1:6" ht="20.100000000000001" customHeight="1" x14ac:dyDescent="0.2">
      <c r="A175" s="531">
        <v>900</v>
      </c>
      <c r="B175" s="6" t="s">
        <v>148</v>
      </c>
      <c r="C175" s="245"/>
      <c r="D175" s="245"/>
      <c r="E175" s="245"/>
      <c r="F175" s="253">
        <f>+D175-E175</f>
        <v>0</v>
      </c>
    </row>
    <row r="176" spans="1:6" ht="20.100000000000001" customHeight="1" x14ac:dyDescent="0.25">
      <c r="A176" s="336">
        <v>440200</v>
      </c>
      <c r="B176" s="8" t="s">
        <v>743</v>
      </c>
      <c r="C176" s="253"/>
      <c r="D176" s="253"/>
      <c r="E176" s="253"/>
      <c r="F176" s="253"/>
    </row>
    <row r="177" spans="1:6" ht="20.100000000000001" customHeight="1" x14ac:dyDescent="0.2">
      <c r="A177" s="531">
        <v>100</v>
      </c>
      <c r="B177" s="6" t="s">
        <v>732</v>
      </c>
      <c r="C177" s="245"/>
      <c r="D177" s="245"/>
      <c r="E177" s="245"/>
      <c r="F177" s="253">
        <f>+D177-E177</f>
        <v>0</v>
      </c>
    </row>
    <row r="178" spans="1:6" ht="20.100000000000001" customHeight="1" x14ac:dyDescent="0.2">
      <c r="A178" s="531" t="s">
        <v>163</v>
      </c>
      <c r="B178" s="6" t="s">
        <v>733</v>
      </c>
      <c r="C178" s="245"/>
      <c r="D178" s="245"/>
      <c r="E178" s="245"/>
      <c r="F178" s="253">
        <f>+D178-E178</f>
        <v>0</v>
      </c>
    </row>
    <row r="179" spans="1:6" ht="20.100000000000001" customHeight="1" x14ac:dyDescent="0.2">
      <c r="A179" s="531">
        <v>900</v>
      </c>
      <c r="B179" s="6" t="s">
        <v>148</v>
      </c>
      <c r="C179" s="245"/>
      <c r="D179" s="245"/>
      <c r="E179" s="245"/>
      <c r="F179" s="253">
        <f>+D179-E179</f>
        <v>0</v>
      </c>
    </row>
    <row r="180" spans="1:6" ht="20.100000000000001" customHeight="1" x14ac:dyDescent="0.25">
      <c r="A180" s="336">
        <v>440300</v>
      </c>
      <c r="B180" s="8" t="s">
        <v>744</v>
      </c>
      <c r="C180" s="253"/>
      <c r="D180" s="253"/>
      <c r="E180" s="253"/>
      <c r="F180" s="253"/>
    </row>
    <row r="181" spans="1:6" ht="20.100000000000001" customHeight="1" x14ac:dyDescent="0.2">
      <c r="A181" s="531">
        <v>100</v>
      </c>
      <c r="B181" s="6" t="s">
        <v>732</v>
      </c>
      <c r="C181" s="245"/>
      <c r="D181" s="245"/>
      <c r="E181" s="245"/>
      <c r="F181" s="253">
        <f>+D181-E181</f>
        <v>0</v>
      </c>
    </row>
    <row r="182" spans="1:6" ht="20.100000000000001" customHeight="1" x14ac:dyDescent="0.2">
      <c r="A182" s="531" t="s">
        <v>163</v>
      </c>
      <c r="B182" s="6" t="s">
        <v>733</v>
      </c>
      <c r="C182" s="245"/>
      <c r="D182" s="245"/>
      <c r="E182" s="245"/>
      <c r="F182" s="253">
        <f>+D182-E182</f>
        <v>0</v>
      </c>
    </row>
    <row r="183" spans="1:6" ht="20.100000000000001" customHeight="1" x14ac:dyDescent="0.2">
      <c r="A183" s="531">
        <v>900</v>
      </c>
      <c r="B183" s="6" t="s">
        <v>148</v>
      </c>
      <c r="C183" s="245"/>
      <c r="D183" s="245"/>
      <c r="E183" s="245"/>
      <c r="F183" s="253">
        <f>+D183-E183</f>
        <v>0</v>
      </c>
    </row>
    <row r="184" spans="1:6" ht="20.100000000000001" customHeight="1" x14ac:dyDescent="0.25">
      <c r="A184" s="336">
        <v>440400</v>
      </c>
      <c r="B184" s="8" t="s">
        <v>745</v>
      </c>
      <c r="C184" s="253"/>
      <c r="D184" s="253"/>
      <c r="E184" s="253"/>
      <c r="F184" s="253"/>
    </row>
    <row r="185" spans="1:6" ht="20.100000000000001" customHeight="1" x14ac:dyDescent="0.2">
      <c r="A185" s="531">
        <v>100</v>
      </c>
      <c r="B185" s="6" t="s">
        <v>732</v>
      </c>
      <c r="C185" s="245"/>
      <c r="D185" s="245"/>
      <c r="E185" s="245"/>
      <c r="F185" s="253">
        <f>+D185-E185</f>
        <v>0</v>
      </c>
    </row>
    <row r="186" spans="1:6" ht="20.100000000000001" customHeight="1" x14ac:dyDescent="0.2">
      <c r="A186" s="531" t="s">
        <v>163</v>
      </c>
      <c r="B186" s="6" t="s">
        <v>733</v>
      </c>
      <c r="C186" s="245"/>
      <c r="D186" s="245"/>
      <c r="E186" s="245"/>
      <c r="F186" s="253">
        <f>+D186-E186</f>
        <v>0</v>
      </c>
    </row>
    <row r="187" spans="1:6" ht="20.100000000000001" customHeight="1" x14ac:dyDescent="0.2">
      <c r="A187" s="531">
        <v>900</v>
      </c>
      <c r="B187" s="6" t="s">
        <v>148</v>
      </c>
      <c r="C187" s="245"/>
      <c r="D187" s="245"/>
      <c r="E187" s="245"/>
      <c r="F187" s="253">
        <f>+D187-E187</f>
        <v>0</v>
      </c>
    </row>
    <row r="188" spans="1:6" ht="20.100000000000001" customHeight="1" x14ac:dyDescent="0.25">
      <c r="A188" s="336">
        <v>440600</v>
      </c>
      <c r="B188" s="8" t="s">
        <v>532</v>
      </c>
      <c r="C188" s="253"/>
      <c r="D188" s="253"/>
      <c r="E188" s="253"/>
      <c r="F188" s="253"/>
    </row>
    <row r="189" spans="1:6" ht="20.100000000000001" customHeight="1" x14ac:dyDescent="0.2">
      <c r="A189" s="531">
        <v>100</v>
      </c>
      <c r="B189" s="6" t="s">
        <v>732</v>
      </c>
      <c r="C189" s="245"/>
      <c r="D189" s="245"/>
      <c r="E189" s="245"/>
      <c r="F189" s="253">
        <f>+D189-E189</f>
        <v>0</v>
      </c>
    </row>
    <row r="190" spans="1:6" ht="20.100000000000001" customHeight="1" x14ac:dyDescent="0.2">
      <c r="A190" s="531" t="s">
        <v>163</v>
      </c>
      <c r="B190" s="6" t="s">
        <v>733</v>
      </c>
      <c r="C190" s="245"/>
      <c r="D190" s="245"/>
      <c r="E190" s="245"/>
      <c r="F190" s="253">
        <f>+D190-E190</f>
        <v>0</v>
      </c>
    </row>
    <row r="191" spans="1:6" ht="20.100000000000001" customHeight="1" x14ac:dyDescent="0.2">
      <c r="A191" s="531">
        <v>900</v>
      </c>
      <c r="B191" s="6" t="s">
        <v>148</v>
      </c>
      <c r="C191" s="245"/>
      <c r="D191" s="245"/>
      <c r="E191" s="245"/>
      <c r="F191" s="253">
        <f>+D191-E191</f>
        <v>0</v>
      </c>
    </row>
    <row r="192" spans="1:6" ht="20.100000000000001" customHeight="1" x14ac:dyDescent="0.25">
      <c r="A192" s="336">
        <v>440700</v>
      </c>
      <c r="B192" s="8" t="s">
        <v>746</v>
      </c>
      <c r="C192" s="253"/>
      <c r="D192" s="253"/>
      <c r="E192" s="253"/>
      <c r="F192" s="253"/>
    </row>
    <row r="193" spans="1:6" ht="20.100000000000001" customHeight="1" x14ac:dyDescent="0.2">
      <c r="A193" s="531">
        <v>100</v>
      </c>
      <c r="B193" s="6" t="s">
        <v>732</v>
      </c>
      <c r="C193" s="245"/>
      <c r="D193" s="245"/>
      <c r="E193" s="245"/>
      <c r="F193" s="253">
        <f>+D193-E193</f>
        <v>0</v>
      </c>
    </row>
    <row r="194" spans="1:6" ht="20.100000000000001" customHeight="1" x14ac:dyDescent="0.2">
      <c r="A194" s="531" t="s">
        <v>163</v>
      </c>
      <c r="B194" s="6" t="s">
        <v>733</v>
      </c>
      <c r="C194" s="245"/>
      <c r="D194" s="245"/>
      <c r="E194" s="245"/>
      <c r="F194" s="253">
        <f>+D194-E194</f>
        <v>0</v>
      </c>
    </row>
    <row r="195" spans="1:6" ht="20.100000000000001" customHeight="1" x14ac:dyDescent="0.2">
      <c r="A195" s="531">
        <v>900</v>
      </c>
      <c r="B195" s="6" t="s">
        <v>148</v>
      </c>
      <c r="C195" s="245"/>
      <c r="D195" s="245"/>
      <c r="E195" s="245"/>
      <c r="F195" s="253">
        <f>+D195-E195</f>
        <v>0</v>
      </c>
    </row>
    <row r="196" spans="1:6" ht="20.100000000000001" customHeight="1" x14ac:dyDescent="0.25">
      <c r="A196" s="336">
        <v>450000</v>
      </c>
      <c r="B196" s="8" t="s">
        <v>747</v>
      </c>
      <c r="C196" s="253"/>
      <c r="D196" s="253"/>
      <c r="E196" s="253"/>
      <c r="F196" s="253"/>
    </row>
    <row r="197" spans="1:6" ht="20.100000000000001" customHeight="1" x14ac:dyDescent="0.25">
      <c r="A197" s="336">
        <v>450100</v>
      </c>
      <c r="B197" s="8" t="s">
        <v>748</v>
      </c>
      <c r="C197" s="253"/>
      <c r="D197" s="253"/>
      <c r="E197" s="253"/>
      <c r="F197" s="253"/>
    </row>
    <row r="198" spans="1:6" ht="20.100000000000001" customHeight="1" x14ac:dyDescent="0.2">
      <c r="A198" s="531">
        <v>100</v>
      </c>
      <c r="B198" s="6" t="s">
        <v>732</v>
      </c>
      <c r="C198" s="245"/>
      <c r="D198" s="245"/>
      <c r="E198" s="245"/>
      <c r="F198" s="253">
        <f>+D198-E198</f>
        <v>0</v>
      </c>
    </row>
    <row r="199" spans="1:6" ht="20.100000000000001" customHeight="1" x14ac:dyDescent="0.2">
      <c r="A199" s="531" t="s">
        <v>163</v>
      </c>
      <c r="B199" s="6" t="s">
        <v>733</v>
      </c>
      <c r="C199" s="245"/>
      <c r="D199" s="245"/>
      <c r="E199" s="245"/>
      <c r="F199" s="253">
        <f>+D199-E199</f>
        <v>0</v>
      </c>
    </row>
    <row r="200" spans="1:6" ht="20.100000000000001" customHeight="1" x14ac:dyDescent="0.2">
      <c r="A200" s="531">
        <v>900</v>
      </c>
      <c r="B200" s="6" t="s">
        <v>148</v>
      </c>
      <c r="C200" s="245"/>
      <c r="D200" s="245"/>
      <c r="E200" s="245"/>
      <c r="F200" s="253">
        <f>+D200-E200</f>
        <v>0</v>
      </c>
    </row>
    <row r="201" spans="1:6" ht="20.100000000000001" customHeight="1" x14ac:dyDescent="0.25">
      <c r="A201" s="336">
        <v>450200</v>
      </c>
      <c r="B201" s="8" t="s">
        <v>749</v>
      </c>
      <c r="C201" s="253"/>
      <c r="D201" s="253"/>
      <c r="E201" s="253"/>
      <c r="F201" s="253"/>
    </row>
    <row r="202" spans="1:6" ht="20.100000000000001" customHeight="1" x14ac:dyDescent="0.2">
      <c r="A202" s="531">
        <v>100</v>
      </c>
      <c r="B202" s="6" t="s">
        <v>732</v>
      </c>
      <c r="C202" s="245"/>
      <c r="D202" s="245"/>
      <c r="E202" s="245"/>
      <c r="F202" s="253">
        <f>+D202-E202</f>
        <v>0</v>
      </c>
    </row>
    <row r="203" spans="1:6" ht="20.100000000000001" customHeight="1" x14ac:dyDescent="0.2">
      <c r="A203" s="531" t="s">
        <v>163</v>
      </c>
      <c r="B203" s="6" t="s">
        <v>733</v>
      </c>
      <c r="C203" s="245"/>
      <c r="D203" s="245"/>
      <c r="E203" s="245"/>
      <c r="F203" s="253">
        <f>+D203-E203</f>
        <v>0</v>
      </c>
    </row>
    <row r="204" spans="1:6" ht="20.100000000000001" customHeight="1" x14ac:dyDescent="0.2">
      <c r="A204" s="531">
        <v>900</v>
      </c>
      <c r="B204" s="6" t="s">
        <v>148</v>
      </c>
      <c r="C204" s="245"/>
      <c r="D204" s="245"/>
      <c r="E204" s="245"/>
      <c r="F204" s="253">
        <f>+D204-E204</f>
        <v>0</v>
      </c>
    </row>
    <row r="205" spans="1:6" ht="20.100000000000001" customHeight="1" x14ac:dyDescent="0.25">
      <c r="A205" s="336">
        <v>450300</v>
      </c>
      <c r="B205" s="8" t="s">
        <v>750</v>
      </c>
      <c r="C205" s="253"/>
      <c r="D205" s="253"/>
      <c r="E205" s="253"/>
      <c r="F205" s="253"/>
    </row>
    <row r="206" spans="1:6" ht="20.100000000000001" customHeight="1" x14ac:dyDescent="0.2">
      <c r="A206" s="531">
        <v>100</v>
      </c>
      <c r="B206" s="6" t="s">
        <v>732</v>
      </c>
      <c r="C206" s="245"/>
      <c r="D206" s="245"/>
      <c r="E206" s="245"/>
      <c r="F206" s="253">
        <f>+D206-E206</f>
        <v>0</v>
      </c>
    </row>
    <row r="207" spans="1:6" ht="20.100000000000001" customHeight="1" x14ac:dyDescent="0.2">
      <c r="A207" s="531" t="s">
        <v>163</v>
      </c>
      <c r="B207" s="6" t="s">
        <v>733</v>
      </c>
      <c r="C207" s="245"/>
      <c r="D207" s="245"/>
      <c r="E207" s="245"/>
      <c r="F207" s="253">
        <f>+D207-E207</f>
        <v>0</v>
      </c>
    </row>
    <row r="208" spans="1:6" ht="20.100000000000001" customHeight="1" x14ac:dyDescent="0.2">
      <c r="A208" s="531">
        <v>900</v>
      </c>
      <c r="B208" s="6" t="s">
        <v>148</v>
      </c>
      <c r="C208" s="245"/>
      <c r="D208" s="245"/>
      <c r="E208" s="245"/>
      <c r="F208" s="253">
        <f>+D208-E208</f>
        <v>0</v>
      </c>
    </row>
    <row r="209" spans="1:6" ht="20.100000000000001" customHeight="1" x14ac:dyDescent="0.2">
      <c r="A209" s="531"/>
      <c r="B209" s="6"/>
      <c r="C209" s="253"/>
      <c r="D209" s="253"/>
      <c r="E209" s="253"/>
      <c r="F209" s="253"/>
    </row>
    <row r="210" spans="1:6" ht="20.100000000000001" customHeight="1" x14ac:dyDescent="0.25">
      <c r="A210" s="336">
        <v>450400</v>
      </c>
      <c r="B210" s="8" t="s">
        <v>751</v>
      </c>
      <c r="C210" s="253"/>
      <c r="D210" s="253"/>
      <c r="E210" s="253"/>
      <c r="F210" s="253"/>
    </row>
    <row r="211" spans="1:6" ht="20.100000000000001" customHeight="1" x14ac:dyDescent="0.2">
      <c r="A211" s="531">
        <v>100</v>
      </c>
      <c r="B211" s="6" t="s">
        <v>732</v>
      </c>
      <c r="C211" s="245"/>
      <c r="D211" s="245"/>
      <c r="E211" s="245"/>
      <c r="F211" s="253">
        <f>+D211-E211</f>
        <v>0</v>
      </c>
    </row>
    <row r="212" spans="1:6" ht="20.100000000000001" customHeight="1" x14ac:dyDescent="0.2">
      <c r="A212" s="531" t="s">
        <v>163</v>
      </c>
      <c r="B212" s="6" t="s">
        <v>733</v>
      </c>
      <c r="C212" s="245"/>
      <c r="D212" s="245"/>
      <c r="E212" s="245"/>
      <c r="F212" s="253">
        <f>+D212-E212</f>
        <v>0</v>
      </c>
    </row>
    <row r="213" spans="1:6" ht="20.100000000000001" customHeight="1" x14ac:dyDescent="0.2">
      <c r="A213" s="531">
        <v>900</v>
      </c>
      <c r="B213" s="6" t="s">
        <v>148</v>
      </c>
      <c r="C213" s="245"/>
      <c r="D213" s="245"/>
      <c r="E213" s="245"/>
      <c r="F213" s="253">
        <f>+D213-E213</f>
        <v>0</v>
      </c>
    </row>
    <row r="214" spans="1:6" ht="20.100000000000001" customHeight="1" x14ac:dyDescent="0.2">
      <c r="A214" s="531"/>
      <c r="B214" s="6"/>
      <c r="C214" s="296"/>
      <c r="D214" s="296"/>
      <c r="E214" s="296"/>
      <c r="F214" s="296"/>
    </row>
    <row r="215" spans="1:6" ht="20.100000000000001" customHeight="1" x14ac:dyDescent="0.25">
      <c r="A215" s="108" t="s">
        <v>1063</v>
      </c>
      <c r="B215" s="320"/>
      <c r="C215" s="320"/>
      <c r="D215" s="320"/>
      <c r="E215" s="320"/>
      <c r="F215" s="320"/>
    </row>
    <row r="216" spans="1:6" ht="20.100000000000001" customHeight="1" x14ac:dyDescent="0.2">
      <c r="A216" s="531"/>
      <c r="B216" s="6"/>
      <c r="C216" s="6"/>
      <c r="D216" s="6"/>
      <c r="E216" s="6"/>
      <c r="F216" s="6"/>
    </row>
    <row r="217" spans="1:6" ht="20.100000000000001" customHeight="1" x14ac:dyDescent="0.25">
      <c r="A217" s="336">
        <v>460000</v>
      </c>
      <c r="B217" s="8" t="s">
        <v>734</v>
      </c>
      <c r="C217" s="296"/>
      <c r="D217" s="296"/>
      <c r="E217" s="296"/>
      <c r="F217" s="296"/>
    </row>
    <row r="218" spans="1:6" ht="20.100000000000001" customHeight="1" x14ac:dyDescent="0.25">
      <c r="A218" s="336">
        <v>460100</v>
      </c>
      <c r="B218" s="8" t="s">
        <v>752</v>
      </c>
      <c r="C218" s="296"/>
      <c r="D218" s="296"/>
      <c r="E218" s="296"/>
      <c r="F218" s="296"/>
    </row>
    <row r="219" spans="1:6" ht="20.100000000000001" customHeight="1" x14ac:dyDescent="0.2">
      <c r="A219" s="531">
        <v>100</v>
      </c>
      <c r="B219" s="6" t="s">
        <v>732</v>
      </c>
      <c r="C219" s="245"/>
      <c r="D219" s="245"/>
      <c r="E219" s="245"/>
      <c r="F219" s="253">
        <f>+D219-E219</f>
        <v>0</v>
      </c>
    </row>
    <row r="220" spans="1:6" ht="20.100000000000001" customHeight="1" x14ac:dyDescent="0.2">
      <c r="A220" s="531" t="s">
        <v>163</v>
      </c>
      <c r="B220" s="6" t="s">
        <v>733</v>
      </c>
      <c r="C220" s="245"/>
      <c r="D220" s="245"/>
      <c r="E220" s="245"/>
      <c r="F220" s="253">
        <f>+D220-E220</f>
        <v>0</v>
      </c>
    </row>
    <row r="221" spans="1:6" ht="20.100000000000001" customHeight="1" x14ac:dyDescent="0.2">
      <c r="A221" s="531">
        <v>900</v>
      </c>
      <c r="B221" s="6" t="s">
        <v>148</v>
      </c>
      <c r="C221" s="245"/>
      <c r="D221" s="245"/>
      <c r="E221" s="245"/>
      <c r="F221" s="253">
        <f>+D221-E221</f>
        <v>0</v>
      </c>
    </row>
    <row r="222" spans="1:6" ht="20.100000000000001" customHeight="1" x14ac:dyDescent="0.25">
      <c r="A222" s="336">
        <v>460200</v>
      </c>
      <c r="B222" s="8" t="s">
        <v>753</v>
      </c>
      <c r="C222" s="253"/>
      <c r="D222" s="253"/>
      <c r="E222" s="253"/>
      <c r="F222" s="253"/>
    </row>
    <row r="223" spans="1:6" ht="20.100000000000001" customHeight="1" x14ac:dyDescent="0.2">
      <c r="A223" s="531">
        <v>100</v>
      </c>
      <c r="B223" s="6" t="s">
        <v>732</v>
      </c>
      <c r="C223" s="245"/>
      <c r="D223" s="245"/>
      <c r="E223" s="245"/>
      <c r="F223" s="253">
        <f>+D223-E223</f>
        <v>0</v>
      </c>
    </row>
    <row r="224" spans="1:6" ht="20.100000000000001" customHeight="1" x14ac:dyDescent="0.2">
      <c r="A224" s="531" t="s">
        <v>163</v>
      </c>
      <c r="B224" s="6" t="s">
        <v>733</v>
      </c>
      <c r="C224" s="245"/>
      <c r="D224" s="245"/>
      <c r="E224" s="245"/>
      <c r="F224" s="253">
        <f>+D224-E224</f>
        <v>0</v>
      </c>
    </row>
    <row r="225" spans="1:6" ht="20.100000000000001" customHeight="1" x14ac:dyDescent="0.2">
      <c r="A225" s="531">
        <v>900</v>
      </c>
      <c r="B225" s="6" t="s">
        <v>148</v>
      </c>
      <c r="C225" s="245"/>
      <c r="D225" s="245"/>
      <c r="E225" s="245"/>
      <c r="F225" s="253">
        <f>+D225-E225</f>
        <v>0</v>
      </c>
    </row>
    <row r="226" spans="1:6" ht="20.100000000000001" customHeight="1" x14ac:dyDescent="0.25">
      <c r="A226" s="336">
        <v>460300</v>
      </c>
      <c r="B226" s="8" t="s">
        <v>754</v>
      </c>
      <c r="C226" s="253"/>
      <c r="D226" s="253"/>
      <c r="E226" s="253"/>
      <c r="F226" s="253"/>
    </row>
    <row r="227" spans="1:6" ht="20.100000000000001" customHeight="1" x14ac:dyDescent="0.2">
      <c r="A227" s="531">
        <v>100</v>
      </c>
      <c r="B227" s="6" t="s">
        <v>732</v>
      </c>
      <c r="C227" s="245"/>
      <c r="D227" s="245"/>
      <c r="E227" s="245"/>
      <c r="F227" s="253">
        <f>+D227-E227</f>
        <v>0</v>
      </c>
    </row>
    <row r="228" spans="1:6" ht="20.100000000000001" customHeight="1" x14ac:dyDescent="0.2">
      <c r="A228" s="531" t="s">
        <v>163</v>
      </c>
      <c r="B228" s="6" t="s">
        <v>733</v>
      </c>
      <c r="C228" s="245"/>
      <c r="D228" s="245"/>
      <c r="E228" s="245"/>
      <c r="F228" s="253">
        <f>+D228-E228</f>
        <v>0</v>
      </c>
    </row>
    <row r="229" spans="1:6" ht="20.100000000000001" customHeight="1" x14ac:dyDescent="0.2">
      <c r="A229" s="531">
        <v>900</v>
      </c>
      <c r="B229" s="6" t="s">
        <v>148</v>
      </c>
      <c r="C229" s="245"/>
      <c r="D229" s="245"/>
      <c r="E229" s="245"/>
      <c r="F229" s="253">
        <f>+D229-E229</f>
        <v>0</v>
      </c>
    </row>
    <row r="230" spans="1:6" ht="20.100000000000001" customHeight="1" x14ac:dyDescent="0.25">
      <c r="A230" s="336">
        <v>460400</v>
      </c>
      <c r="B230" s="8" t="s">
        <v>755</v>
      </c>
      <c r="C230" s="253"/>
      <c r="D230" s="253"/>
      <c r="E230" s="253"/>
      <c r="F230" s="253"/>
    </row>
    <row r="231" spans="1:6" ht="20.100000000000001" customHeight="1" x14ac:dyDescent="0.2">
      <c r="A231" s="531">
        <v>100</v>
      </c>
      <c r="B231" s="6" t="s">
        <v>732</v>
      </c>
      <c r="C231" s="245"/>
      <c r="D231" s="245"/>
      <c r="E231" s="245"/>
      <c r="F231" s="253">
        <f>+D231-E231</f>
        <v>0</v>
      </c>
    </row>
    <row r="232" spans="1:6" ht="20.100000000000001" customHeight="1" x14ac:dyDescent="0.2">
      <c r="A232" s="531" t="s">
        <v>163</v>
      </c>
      <c r="B232" s="6" t="s">
        <v>733</v>
      </c>
      <c r="C232" s="245"/>
      <c r="D232" s="245"/>
      <c r="E232" s="245"/>
      <c r="F232" s="253">
        <f>+D232-E232</f>
        <v>0</v>
      </c>
    </row>
    <row r="233" spans="1:6" ht="20.100000000000001" customHeight="1" x14ac:dyDescent="0.2">
      <c r="A233" s="531">
        <v>900</v>
      </c>
      <c r="B233" s="6" t="s">
        <v>148</v>
      </c>
      <c r="C233" s="245"/>
      <c r="D233" s="245"/>
      <c r="E233" s="245"/>
      <c r="F233" s="253">
        <f>+D233-E233</f>
        <v>0</v>
      </c>
    </row>
    <row r="234" spans="1:6" ht="20.100000000000001" customHeight="1" x14ac:dyDescent="0.25">
      <c r="A234" s="336">
        <v>460440</v>
      </c>
      <c r="B234" s="8" t="s">
        <v>756</v>
      </c>
      <c r="C234" s="253"/>
      <c r="D234" s="253"/>
      <c r="E234" s="253"/>
      <c r="F234" s="253"/>
    </row>
    <row r="235" spans="1:6" ht="20.100000000000001" customHeight="1" x14ac:dyDescent="0.2">
      <c r="A235" s="531">
        <v>100</v>
      </c>
      <c r="B235" s="6" t="s">
        <v>732</v>
      </c>
      <c r="C235" s="245"/>
      <c r="D235" s="245"/>
      <c r="E235" s="245"/>
      <c r="F235" s="253">
        <f>+D235-E235</f>
        <v>0</v>
      </c>
    </row>
    <row r="236" spans="1:6" ht="20.100000000000001" customHeight="1" x14ac:dyDescent="0.2">
      <c r="A236" s="531" t="s">
        <v>163</v>
      </c>
      <c r="B236" s="6" t="s">
        <v>733</v>
      </c>
      <c r="C236" s="245"/>
      <c r="D236" s="245"/>
      <c r="E236" s="245"/>
      <c r="F236" s="253">
        <f>+D236-E236</f>
        <v>0</v>
      </c>
    </row>
    <row r="237" spans="1:6" ht="20.100000000000001" customHeight="1" x14ac:dyDescent="0.2">
      <c r="A237" s="531">
        <v>900</v>
      </c>
      <c r="B237" s="6" t="s">
        <v>148</v>
      </c>
      <c r="C237" s="245"/>
      <c r="D237" s="245"/>
      <c r="E237" s="245"/>
      <c r="F237" s="253">
        <f>+D237-E237</f>
        <v>0</v>
      </c>
    </row>
    <row r="238" spans="1:6" ht="20.100000000000001" customHeight="1" x14ac:dyDescent="0.25">
      <c r="A238" s="336">
        <v>460450</v>
      </c>
      <c r="B238" s="8" t="s">
        <v>52</v>
      </c>
      <c r="C238" s="253"/>
      <c r="D238" s="253"/>
      <c r="E238" s="253"/>
      <c r="F238" s="253"/>
    </row>
    <row r="239" spans="1:6" ht="20.100000000000001" customHeight="1" x14ac:dyDescent="0.2">
      <c r="A239" s="531">
        <v>100</v>
      </c>
      <c r="B239" s="6" t="s">
        <v>732</v>
      </c>
      <c r="C239" s="245"/>
      <c r="D239" s="245"/>
      <c r="E239" s="245"/>
      <c r="F239" s="253">
        <f>+D239-E239</f>
        <v>0</v>
      </c>
    </row>
    <row r="240" spans="1:6" ht="20.100000000000001" customHeight="1" x14ac:dyDescent="0.2">
      <c r="A240" s="531" t="s">
        <v>163</v>
      </c>
      <c r="B240" s="6" t="s">
        <v>733</v>
      </c>
      <c r="C240" s="245"/>
      <c r="D240" s="245"/>
      <c r="E240" s="245"/>
      <c r="F240" s="253">
        <f>+D240-E240</f>
        <v>0</v>
      </c>
    </row>
    <row r="241" spans="1:6" ht="20.100000000000001" customHeight="1" x14ac:dyDescent="0.2">
      <c r="A241" s="531">
        <v>900</v>
      </c>
      <c r="B241" s="6" t="s">
        <v>148</v>
      </c>
      <c r="C241" s="245"/>
      <c r="D241" s="245"/>
      <c r="E241" s="245"/>
      <c r="F241" s="253">
        <f>+D241-E241</f>
        <v>0</v>
      </c>
    </row>
    <row r="242" spans="1:6" ht="20.100000000000001" customHeight="1" x14ac:dyDescent="0.25">
      <c r="A242" s="336">
        <v>470000</v>
      </c>
      <c r="B242" s="8" t="s">
        <v>53</v>
      </c>
      <c r="C242" s="253"/>
      <c r="D242" s="253"/>
      <c r="E242" s="253"/>
      <c r="F242" s="253"/>
    </row>
    <row r="243" spans="1:6" ht="20.100000000000001" customHeight="1" x14ac:dyDescent="0.25">
      <c r="A243" s="336">
        <v>470100</v>
      </c>
      <c r="B243" s="8" t="s">
        <v>54</v>
      </c>
      <c r="C243" s="253"/>
      <c r="D243" s="253"/>
      <c r="E243" s="253"/>
      <c r="F243" s="253"/>
    </row>
    <row r="244" spans="1:6" ht="20.100000000000001" customHeight="1" x14ac:dyDescent="0.2">
      <c r="A244" s="531">
        <v>100</v>
      </c>
      <c r="B244" s="6" t="s">
        <v>732</v>
      </c>
      <c r="C244" s="245"/>
      <c r="D244" s="245"/>
      <c r="E244" s="245"/>
      <c r="F244" s="253">
        <f>+D244-E244</f>
        <v>0</v>
      </c>
    </row>
    <row r="245" spans="1:6" ht="20.100000000000001" customHeight="1" x14ac:dyDescent="0.2">
      <c r="A245" s="531" t="s">
        <v>163</v>
      </c>
      <c r="B245" s="6" t="s">
        <v>733</v>
      </c>
      <c r="C245" s="245"/>
      <c r="D245" s="245"/>
      <c r="E245" s="245"/>
      <c r="F245" s="253">
        <f>+D245-E245</f>
        <v>0</v>
      </c>
    </row>
    <row r="246" spans="1:6" ht="20.100000000000001" customHeight="1" x14ac:dyDescent="0.2">
      <c r="A246" s="531">
        <v>900</v>
      </c>
      <c r="B246" s="6" t="s">
        <v>148</v>
      </c>
      <c r="C246" s="245"/>
      <c r="D246" s="245"/>
      <c r="E246" s="245"/>
      <c r="F246" s="253">
        <f>+D246-E246</f>
        <v>0</v>
      </c>
    </row>
    <row r="247" spans="1:6" ht="20.100000000000001" customHeight="1" x14ac:dyDescent="0.25">
      <c r="A247" s="336">
        <v>470200</v>
      </c>
      <c r="B247" s="8" t="s">
        <v>55</v>
      </c>
      <c r="C247" s="253"/>
      <c r="D247" s="253"/>
      <c r="E247" s="253"/>
      <c r="F247" s="253"/>
    </row>
    <row r="248" spans="1:6" ht="20.100000000000001" customHeight="1" x14ac:dyDescent="0.2">
      <c r="A248" s="531">
        <v>100</v>
      </c>
      <c r="B248" s="6" t="s">
        <v>732</v>
      </c>
      <c r="C248" s="245"/>
      <c r="D248" s="245"/>
      <c r="E248" s="245"/>
      <c r="F248" s="253">
        <f>+D248-E248</f>
        <v>0</v>
      </c>
    </row>
    <row r="249" spans="1:6" ht="20.100000000000001" customHeight="1" x14ac:dyDescent="0.2">
      <c r="A249" s="531" t="s">
        <v>163</v>
      </c>
      <c r="B249" s="6" t="s">
        <v>733</v>
      </c>
      <c r="C249" s="245"/>
      <c r="D249" s="245"/>
      <c r="E249" s="245"/>
      <c r="F249" s="253">
        <f>+D249-E249</f>
        <v>0</v>
      </c>
    </row>
    <row r="250" spans="1:6" ht="20.100000000000001" customHeight="1" x14ac:dyDescent="0.2">
      <c r="A250" s="531">
        <v>900</v>
      </c>
      <c r="B250" s="6" t="s">
        <v>148</v>
      </c>
      <c r="C250" s="245"/>
      <c r="D250" s="245"/>
      <c r="E250" s="245"/>
      <c r="F250" s="253">
        <f>+D250-E250</f>
        <v>0</v>
      </c>
    </row>
    <row r="251" spans="1:6" ht="20.100000000000001" customHeight="1" x14ac:dyDescent="0.25">
      <c r="A251" s="336">
        <v>470300</v>
      </c>
      <c r="B251" s="8" t="s">
        <v>56</v>
      </c>
      <c r="C251" s="253"/>
      <c r="D251" s="253"/>
      <c r="E251" s="253"/>
      <c r="F251" s="253"/>
    </row>
    <row r="252" spans="1:6" ht="20.100000000000001" customHeight="1" x14ac:dyDescent="0.2">
      <c r="A252" s="531">
        <v>100</v>
      </c>
      <c r="B252" s="6" t="s">
        <v>732</v>
      </c>
      <c r="C252" s="245"/>
      <c r="D252" s="245"/>
      <c r="E252" s="245"/>
      <c r="F252" s="253">
        <f>+D252-E252</f>
        <v>0</v>
      </c>
    </row>
    <row r="253" spans="1:6" ht="20.100000000000001" customHeight="1" x14ac:dyDescent="0.2">
      <c r="A253" s="531" t="s">
        <v>163</v>
      </c>
      <c r="B253" s="6" t="s">
        <v>733</v>
      </c>
      <c r="C253" s="245"/>
      <c r="D253" s="245"/>
      <c r="E253" s="245"/>
      <c r="F253" s="253">
        <f>+D253-E253</f>
        <v>0</v>
      </c>
    </row>
    <row r="254" spans="1:6" ht="20.100000000000001" customHeight="1" x14ac:dyDescent="0.2">
      <c r="A254" s="531">
        <v>900</v>
      </c>
      <c r="B254" s="6" t="s">
        <v>148</v>
      </c>
      <c r="C254" s="245"/>
      <c r="D254" s="245"/>
      <c r="E254" s="245"/>
      <c r="F254" s="253">
        <f>+D254-E254</f>
        <v>0</v>
      </c>
    </row>
    <row r="255" spans="1:6" ht="20.100000000000001" customHeight="1" x14ac:dyDescent="0.25">
      <c r="A255" s="336">
        <v>470400</v>
      </c>
      <c r="B255" s="8" t="s">
        <v>57</v>
      </c>
      <c r="C255" s="253"/>
      <c r="D255" s="253"/>
      <c r="E255" s="253"/>
      <c r="F255" s="253"/>
    </row>
    <row r="256" spans="1:6" ht="20.100000000000001" customHeight="1" x14ac:dyDescent="0.2">
      <c r="A256" s="531">
        <v>100</v>
      </c>
      <c r="B256" s="6" t="s">
        <v>732</v>
      </c>
      <c r="C256" s="245"/>
      <c r="D256" s="245"/>
      <c r="E256" s="245"/>
      <c r="F256" s="253">
        <f>+D256-E256</f>
        <v>0</v>
      </c>
    </row>
    <row r="257" spans="1:6" ht="20.100000000000001" customHeight="1" x14ac:dyDescent="0.2">
      <c r="A257" s="531" t="s">
        <v>163</v>
      </c>
      <c r="B257" s="6" t="s">
        <v>733</v>
      </c>
      <c r="C257" s="245"/>
      <c r="D257" s="245"/>
      <c r="E257" s="245"/>
      <c r="F257" s="253">
        <f>+D257-E257</f>
        <v>0</v>
      </c>
    </row>
    <row r="258" spans="1:6" ht="20.100000000000001" customHeight="1" x14ac:dyDescent="0.2">
      <c r="A258" s="531">
        <v>900</v>
      </c>
      <c r="B258" s="6" t="s">
        <v>148</v>
      </c>
      <c r="C258" s="245"/>
      <c r="D258" s="245"/>
      <c r="E258" s="245"/>
      <c r="F258" s="253">
        <f>+D258-E258</f>
        <v>0</v>
      </c>
    </row>
    <row r="259" spans="1:6" ht="20.100000000000001" customHeight="1" x14ac:dyDescent="0.2">
      <c r="A259" s="531"/>
      <c r="B259" s="6"/>
      <c r="C259" s="296"/>
      <c r="D259" s="296"/>
      <c r="E259" s="296"/>
      <c r="F259" s="296"/>
    </row>
    <row r="260" spans="1:6" ht="20.100000000000001" customHeight="1" x14ac:dyDescent="0.25">
      <c r="A260" s="108" t="s">
        <v>1064</v>
      </c>
      <c r="B260" s="320"/>
      <c r="C260" s="320"/>
      <c r="D260" s="320"/>
      <c r="E260" s="320"/>
      <c r="F260" s="320"/>
    </row>
    <row r="261" spans="1:6" ht="20.100000000000001" customHeight="1" x14ac:dyDescent="0.2">
      <c r="A261" s="531"/>
      <c r="B261" s="6"/>
      <c r="C261" s="6"/>
      <c r="D261" s="6"/>
      <c r="E261" s="6"/>
      <c r="F261" s="6"/>
    </row>
    <row r="262" spans="1:6" ht="20.100000000000001" customHeight="1" x14ac:dyDescent="0.25">
      <c r="A262" s="336">
        <v>480000</v>
      </c>
      <c r="B262" s="8" t="s">
        <v>58</v>
      </c>
      <c r="C262" s="296"/>
      <c r="D262" s="296"/>
      <c r="E262" s="296"/>
      <c r="F262" s="296"/>
    </row>
    <row r="263" spans="1:6" ht="20.100000000000001" customHeight="1" x14ac:dyDescent="0.25">
      <c r="A263" s="336">
        <v>480100</v>
      </c>
      <c r="B263" s="8" t="s">
        <v>59</v>
      </c>
      <c r="C263" s="296"/>
      <c r="D263" s="296"/>
      <c r="E263" s="296"/>
      <c r="F263" s="296"/>
    </row>
    <row r="264" spans="1:6" ht="20.100000000000001" customHeight="1" x14ac:dyDescent="0.2">
      <c r="A264" s="531">
        <v>100</v>
      </c>
      <c r="B264" s="6" t="s">
        <v>732</v>
      </c>
      <c r="C264" s="245"/>
      <c r="D264" s="245"/>
      <c r="E264" s="245"/>
      <c r="F264" s="253">
        <f>+D264-E264</f>
        <v>0</v>
      </c>
    </row>
    <row r="265" spans="1:6" ht="20.100000000000001" customHeight="1" x14ac:dyDescent="0.2">
      <c r="A265" s="531" t="s">
        <v>163</v>
      </c>
      <c r="B265" s="6" t="s">
        <v>733</v>
      </c>
      <c r="C265" s="245"/>
      <c r="D265" s="245"/>
      <c r="E265" s="245"/>
      <c r="F265" s="253">
        <f>+D265-E265</f>
        <v>0</v>
      </c>
    </row>
    <row r="266" spans="1:6" ht="20.100000000000001" customHeight="1" x14ac:dyDescent="0.2">
      <c r="A266" s="531">
        <v>900</v>
      </c>
      <c r="B266" s="6" t="s">
        <v>148</v>
      </c>
      <c r="C266" s="245"/>
      <c r="D266" s="245"/>
      <c r="E266" s="245"/>
      <c r="F266" s="253">
        <f>+D266-E266</f>
        <v>0</v>
      </c>
    </row>
    <row r="267" spans="1:6" ht="20.100000000000001" customHeight="1" x14ac:dyDescent="0.25">
      <c r="A267" s="336">
        <v>480200</v>
      </c>
      <c r="B267" s="8" t="s">
        <v>60</v>
      </c>
      <c r="C267" s="253"/>
      <c r="D267" s="253"/>
      <c r="E267" s="253"/>
      <c r="F267" s="253"/>
    </row>
    <row r="268" spans="1:6" ht="20.100000000000001" customHeight="1" x14ac:dyDescent="0.2">
      <c r="A268" s="531">
        <v>100</v>
      </c>
      <c r="B268" s="6" t="s">
        <v>732</v>
      </c>
      <c r="C268" s="245"/>
      <c r="D268" s="245"/>
      <c r="E268" s="245"/>
      <c r="F268" s="253">
        <f>+D268-E268</f>
        <v>0</v>
      </c>
    </row>
    <row r="269" spans="1:6" ht="20.100000000000001" customHeight="1" x14ac:dyDescent="0.2">
      <c r="A269" s="531" t="s">
        <v>163</v>
      </c>
      <c r="B269" s="6" t="s">
        <v>733</v>
      </c>
      <c r="C269" s="245"/>
      <c r="D269" s="245"/>
      <c r="E269" s="245"/>
      <c r="F269" s="253">
        <f>+D269-E269</f>
        <v>0</v>
      </c>
    </row>
    <row r="270" spans="1:6" ht="20.100000000000001" customHeight="1" x14ac:dyDescent="0.2">
      <c r="A270" s="531">
        <v>900</v>
      </c>
      <c r="B270" s="6" t="s">
        <v>148</v>
      </c>
      <c r="C270" s="245"/>
      <c r="D270" s="245"/>
      <c r="E270" s="245"/>
      <c r="F270" s="253">
        <f>+D270-E270</f>
        <v>0</v>
      </c>
    </row>
    <row r="271" spans="1:6" ht="20.100000000000001" customHeight="1" x14ac:dyDescent="0.25">
      <c r="A271" s="336">
        <v>480300</v>
      </c>
      <c r="B271" s="8" t="s">
        <v>967</v>
      </c>
      <c r="C271" s="253"/>
      <c r="D271" s="253"/>
      <c r="E271" s="253"/>
      <c r="F271" s="253"/>
    </row>
    <row r="272" spans="1:6" ht="20.100000000000001" customHeight="1" x14ac:dyDescent="0.2">
      <c r="A272" s="531">
        <v>100</v>
      </c>
      <c r="B272" s="6" t="s">
        <v>732</v>
      </c>
      <c r="C272" s="245"/>
      <c r="D272" s="245"/>
      <c r="E272" s="245"/>
      <c r="F272" s="253">
        <f>+D272-E272</f>
        <v>0</v>
      </c>
    </row>
    <row r="273" spans="1:6" ht="20.100000000000001" customHeight="1" x14ac:dyDescent="0.2">
      <c r="A273" s="531" t="s">
        <v>163</v>
      </c>
      <c r="B273" s="6" t="s">
        <v>733</v>
      </c>
      <c r="C273" s="245"/>
      <c r="D273" s="245"/>
      <c r="E273" s="245"/>
      <c r="F273" s="253">
        <f>+D273-E273</f>
        <v>0</v>
      </c>
    </row>
    <row r="274" spans="1:6" ht="20.100000000000001" customHeight="1" x14ac:dyDescent="0.2">
      <c r="A274" s="531">
        <v>900</v>
      </c>
      <c r="B274" s="6" t="s">
        <v>148</v>
      </c>
      <c r="C274" s="245"/>
      <c r="D274" s="245"/>
      <c r="E274" s="245"/>
      <c r="F274" s="253">
        <f>+D274-E274</f>
        <v>0</v>
      </c>
    </row>
    <row r="275" spans="1:6" ht="20.100000000000001" customHeight="1" x14ac:dyDescent="0.25">
      <c r="A275" s="336">
        <v>490000</v>
      </c>
      <c r="B275" s="8" t="s">
        <v>2914</v>
      </c>
      <c r="C275" s="253"/>
      <c r="D275" s="253"/>
      <c r="E275" s="253"/>
      <c r="F275" s="253"/>
    </row>
    <row r="276" spans="1:6" ht="20.100000000000001" customHeight="1" x14ac:dyDescent="0.2">
      <c r="A276" s="531">
        <v>610</v>
      </c>
      <c r="B276" s="6" t="s">
        <v>198</v>
      </c>
      <c r="C276" s="245"/>
      <c r="D276" s="245"/>
      <c r="E276" s="245"/>
      <c r="F276" s="253">
        <f>+D276-E276</f>
        <v>0</v>
      </c>
    </row>
    <row r="277" spans="1:6" ht="20.100000000000001" customHeight="1" x14ac:dyDescent="0.2">
      <c r="A277" s="531">
        <v>620</v>
      </c>
      <c r="B277" s="6" t="s">
        <v>199</v>
      </c>
      <c r="C277" s="245"/>
      <c r="D277" s="245"/>
      <c r="E277" s="245"/>
      <c r="F277" s="253">
        <f>+D277-E277</f>
        <v>0</v>
      </c>
    </row>
    <row r="278" spans="1:6" ht="20.100000000000001" customHeight="1" thickBot="1" x14ac:dyDescent="0.3">
      <c r="A278" s="336">
        <v>510000</v>
      </c>
      <c r="B278" s="8" t="s">
        <v>186</v>
      </c>
      <c r="C278" s="247"/>
      <c r="D278" s="247"/>
      <c r="E278" s="247"/>
      <c r="F278" s="254">
        <f>+D278-E278</f>
        <v>0</v>
      </c>
    </row>
    <row r="279" spans="1:6" ht="20.100000000000001" customHeight="1" thickBot="1" x14ac:dyDescent="0.3">
      <c r="A279" s="336"/>
      <c r="B279" s="9" t="s">
        <v>968</v>
      </c>
      <c r="C279" s="254">
        <f>SUM(C45:C278)</f>
        <v>0</v>
      </c>
      <c r="D279" s="254">
        <f>SUM(D45:D278)</f>
        <v>0</v>
      </c>
      <c r="E279" s="254">
        <f>SUM(E45:E278)</f>
        <v>0</v>
      </c>
      <c r="F279" s="254">
        <f>SUM(F45:F278)</f>
        <v>0</v>
      </c>
    </row>
    <row r="280" spans="1:6" ht="20.100000000000001" customHeight="1" thickBot="1" x14ac:dyDescent="0.3">
      <c r="A280" s="336"/>
      <c r="B280" s="8" t="s">
        <v>707</v>
      </c>
      <c r="C280" s="254">
        <f>+C42-C279</f>
        <v>0</v>
      </c>
      <c r="D280" s="254">
        <f>+D42-D279</f>
        <v>0</v>
      </c>
      <c r="E280" s="254">
        <f>+E42-E279</f>
        <v>0</v>
      </c>
      <c r="F280" s="254">
        <f>+F42+F279</f>
        <v>0</v>
      </c>
    </row>
    <row r="281" spans="1:6" ht="20.100000000000001" customHeight="1" x14ac:dyDescent="0.25">
      <c r="A281" s="336"/>
      <c r="B281" s="8" t="s">
        <v>970</v>
      </c>
      <c r="C281" s="253"/>
      <c r="D281" s="253"/>
      <c r="E281" s="253"/>
      <c r="F281" s="253"/>
    </row>
    <row r="282" spans="1:6" ht="20.100000000000001" customHeight="1" x14ac:dyDescent="0.2">
      <c r="A282" s="336" t="s">
        <v>158</v>
      </c>
      <c r="B282" s="6" t="s">
        <v>162</v>
      </c>
      <c r="C282" s="245"/>
      <c r="D282" s="245"/>
      <c r="E282" s="245"/>
      <c r="F282" s="253">
        <f t="shared" ref="F282:F292" si="2">-D282+E282</f>
        <v>0</v>
      </c>
    </row>
    <row r="283" spans="1:6" ht="20.100000000000001" customHeight="1" x14ac:dyDescent="0.2">
      <c r="A283" s="336" t="s">
        <v>158</v>
      </c>
      <c r="B283" s="6" t="s">
        <v>395</v>
      </c>
      <c r="C283" s="245"/>
      <c r="D283" s="245"/>
      <c r="E283" s="245"/>
      <c r="F283" s="253">
        <f t="shared" si="2"/>
        <v>0</v>
      </c>
    </row>
    <row r="284" spans="1:6" ht="20.100000000000001" customHeight="1" x14ac:dyDescent="0.2">
      <c r="A284" s="336">
        <v>381050</v>
      </c>
      <c r="B284" s="6" t="s">
        <v>2913</v>
      </c>
      <c r="C284" s="245"/>
      <c r="D284" s="245"/>
      <c r="E284" s="245"/>
      <c r="F284" s="253">
        <f t="shared" si="2"/>
        <v>0</v>
      </c>
    </row>
    <row r="285" spans="1:6" ht="20.100000000000001" customHeight="1" x14ac:dyDescent="0.2">
      <c r="A285" s="336">
        <v>381070</v>
      </c>
      <c r="B285" s="6" t="s">
        <v>453</v>
      </c>
      <c r="C285" s="245"/>
      <c r="D285" s="245"/>
      <c r="E285" s="245"/>
      <c r="F285" s="253">
        <f t="shared" si="2"/>
        <v>0</v>
      </c>
    </row>
    <row r="286" spans="1:6" ht="20.100000000000001" customHeight="1" x14ac:dyDescent="0.2">
      <c r="A286" s="336">
        <v>382010</v>
      </c>
      <c r="B286" s="6" t="s">
        <v>971</v>
      </c>
      <c r="C286" s="245"/>
      <c r="D286" s="245"/>
      <c r="E286" s="245"/>
      <c r="F286" s="253">
        <f t="shared" si="2"/>
        <v>0</v>
      </c>
    </row>
    <row r="287" spans="1:6" ht="20.100000000000001" customHeight="1" x14ac:dyDescent="0.2">
      <c r="A287" s="336">
        <v>383000</v>
      </c>
      <c r="B287" s="6" t="s">
        <v>972</v>
      </c>
      <c r="C287" s="245"/>
      <c r="D287" s="245"/>
      <c r="E287" s="245"/>
      <c r="F287" s="253">
        <f t="shared" si="2"/>
        <v>0</v>
      </c>
    </row>
    <row r="288" spans="1:6" ht="20.100000000000001" customHeight="1" x14ac:dyDescent="0.2">
      <c r="A288" s="336">
        <v>520000</v>
      </c>
      <c r="B288" s="6" t="s">
        <v>1392</v>
      </c>
      <c r="C288" s="245"/>
      <c r="D288" s="245"/>
      <c r="E288" s="245"/>
      <c r="F288" s="253">
        <f t="shared" si="2"/>
        <v>0</v>
      </c>
    </row>
    <row r="289" spans="1:6" ht="20.100000000000001" customHeight="1" x14ac:dyDescent="0.2">
      <c r="A289" s="336">
        <v>384000</v>
      </c>
      <c r="B289" s="6" t="s">
        <v>1365</v>
      </c>
      <c r="C289" s="245"/>
      <c r="D289" s="245"/>
      <c r="E289" s="245"/>
      <c r="F289" s="253">
        <f t="shared" si="2"/>
        <v>0</v>
      </c>
    </row>
    <row r="290" spans="1:6" ht="20.100000000000001" customHeight="1" x14ac:dyDescent="0.2">
      <c r="A290" s="336">
        <v>385000</v>
      </c>
      <c r="B290" s="6" t="s">
        <v>1362</v>
      </c>
      <c r="C290" s="245"/>
      <c r="D290" s="245"/>
      <c r="E290" s="245"/>
      <c r="F290" s="253">
        <f t="shared" si="2"/>
        <v>0</v>
      </c>
    </row>
    <row r="291" spans="1:6" ht="20.100000000000001" customHeight="1" x14ac:dyDescent="0.2">
      <c r="A291" s="336">
        <v>524000</v>
      </c>
      <c r="B291" s="6" t="s">
        <v>1366</v>
      </c>
      <c r="C291" s="245"/>
      <c r="D291" s="245"/>
      <c r="E291" s="245"/>
      <c r="F291" s="253">
        <f t="shared" si="2"/>
        <v>0</v>
      </c>
    </row>
    <row r="292" spans="1:6" ht="20.100000000000001" customHeight="1" thickBot="1" x14ac:dyDescent="0.25">
      <c r="A292" s="336">
        <v>525000</v>
      </c>
      <c r="B292" s="6" t="s">
        <v>1367</v>
      </c>
      <c r="C292" s="247"/>
      <c r="D292" s="247"/>
      <c r="E292" s="247"/>
      <c r="F292" s="254">
        <f t="shared" si="2"/>
        <v>0</v>
      </c>
    </row>
    <row r="293" spans="1:6" ht="20.100000000000001" customHeight="1" thickBot="1" x14ac:dyDescent="0.3">
      <c r="A293" s="336"/>
      <c r="B293" s="9" t="s">
        <v>207</v>
      </c>
      <c r="C293" s="254">
        <f>SUM(C282:C292)</f>
        <v>0</v>
      </c>
      <c r="D293" s="254">
        <f>SUM(D282:D292)</f>
        <v>0</v>
      </c>
      <c r="E293" s="254">
        <f>SUM(E282:E292)</f>
        <v>0</v>
      </c>
      <c r="F293" s="254">
        <f>SUM(F282:F292)</f>
        <v>0</v>
      </c>
    </row>
    <row r="294" spans="1:6" ht="20.100000000000001" customHeight="1" x14ac:dyDescent="0.25">
      <c r="A294" s="336"/>
      <c r="B294" s="9" t="s">
        <v>147</v>
      </c>
      <c r="C294" s="279">
        <f>+C280+C293</f>
        <v>0</v>
      </c>
      <c r="D294" s="279">
        <f>+D280+D293</f>
        <v>0</v>
      </c>
      <c r="E294" s="279">
        <f>+E280+E293</f>
        <v>0</v>
      </c>
      <c r="F294" s="279">
        <f>+F280+F293</f>
        <v>0</v>
      </c>
    </row>
    <row r="295" spans="1:6" ht="32.1" customHeight="1" x14ac:dyDescent="0.25">
      <c r="A295" s="276"/>
      <c r="B295" s="294" t="str">
        <f>+'GOVERMENTAL FUNDS-OPERATING(16)'!C54</f>
        <v>Fund balances - July 1, 2022 as previously reported</v>
      </c>
      <c r="C295" s="253"/>
      <c r="D295" s="253"/>
      <c r="E295" s="245"/>
      <c r="F295" s="253"/>
    </row>
    <row r="296" spans="1:6" ht="20.100000000000001" customHeight="1" thickBot="1" x14ac:dyDescent="0.3">
      <c r="A296" s="276"/>
      <c r="B296" s="8" t="s">
        <v>579</v>
      </c>
      <c r="C296" s="253"/>
      <c r="D296" s="253"/>
      <c r="E296" s="247"/>
      <c r="F296" s="253"/>
    </row>
    <row r="297" spans="1:6" ht="20.100000000000001" customHeight="1" thickBot="1" x14ac:dyDescent="0.3">
      <c r="A297" s="276"/>
      <c r="B297" s="294" t="str">
        <f>+'GOVERMENTAL FUNDS-OPERATING(16)'!C56</f>
        <v>Fund balances - July 1, 2022 as restated</v>
      </c>
      <c r="C297" s="253"/>
      <c r="D297" s="253"/>
      <c r="E297" s="253">
        <f>+E295+E296</f>
        <v>0</v>
      </c>
      <c r="F297" s="253"/>
    </row>
    <row r="298" spans="1:6" ht="20.100000000000001" customHeight="1" thickBot="1" x14ac:dyDescent="0.3">
      <c r="A298" s="276"/>
      <c r="B298" s="244" t="str">
        <f>+'GOVERMENTAL FUNDS-OPERATING(16)'!C57</f>
        <v>Fund balances - June 30, 2023</v>
      </c>
      <c r="C298" s="253"/>
      <c r="D298" s="253"/>
      <c r="E298" s="256">
        <f>+E294+E297</f>
        <v>0</v>
      </c>
      <c r="F298" s="253"/>
    </row>
    <row r="299" spans="1:6" ht="20.100000000000001" customHeight="1" thickTop="1" x14ac:dyDescent="0.2">
      <c r="B299" s="239"/>
    </row>
    <row r="300" spans="1:6" ht="20.100000000000001" customHeight="1" x14ac:dyDescent="0.2">
      <c r="B300" s="239"/>
      <c r="C300" s="239"/>
      <c r="D300" s="239"/>
      <c r="E300" s="245"/>
      <c r="F300" s="239"/>
    </row>
    <row r="301" spans="1:6" ht="20.100000000000001" customHeight="1" x14ac:dyDescent="0.2">
      <c r="B301" s="239"/>
      <c r="C301" s="239"/>
      <c r="D301" s="239"/>
      <c r="E301" s="239"/>
      <c r="F301" s="239"/>
    </row>
    <row r="302" spans="1:6" ht="20.100000000000001" customHeight="1" x14ac:dyDescent="0.2">
      <c r="B302" s="239"/>
      <c r="C302" s="239"/>
      <c r="D302" s="239"/>
      <c r="E302" s="239"/>
      <c r="F302" s="239"/>
    </row>
    <row r="303" spans="1:6" ht="20.100000000000001" customHeight="1" x14ac:dyDescent="0.2">
      <c r="B303" s="239"/>
      <c r="C303" s="239"/>
      <c r="D303" s="239"/>
      <c r="E303" s="239"/>
      <c r="F303" s="239"/>
    </row>
    <row r="304" spans="1:6" ht="20.100000000000001" customHeight="1" x14ac:dyDescent="0.2">
      <c r="B304" s="239"/>
      <c r="C304" s="239"/>
      <c r="D304" s="239"/>
      <c r="E304" s="239"/>
      <c r="F304" s="239"/>
    </row>
    <row r="305" spans="1:6" ht="20.100000000000001" customHeight="1" x14ac:dyDescent="0.2">
      <c r="B305" s="239"/>
      <c r="C305" s="239"/>
      <c r="D305" s="239"/>
      <c r="E305" s="239"/>
      <c r="F305" s="239"/>
    </row>
    <row r="306" spans="1:6" ht="20.100000000000001" customHeight="1" x14ac:dyDescent="0.2">
      <c r="B306" s="239"/>
      <c r="C306" s="239"/>
      <c r="D306" s="239"/>
      <c r="E306" s="239"/>
      <c r="F306" s="239"/>
    </row>
    <row r="307" spans="1:6" ht="20.100000000000001" customHeight="1" x14ac:dyDescent="0.2">
      <c r="B307" s="239"/>
      <c r="C307" s="239"/>
      <c r="D307" s="239"/>
      <c r="E307" s="239"/>
      <c r="F307" s="239"/>
    </row>
    <row r="308" spans="1:6" ht="20.100000000000001" customHeight="1" x14ac:dyDescent="0.2">
      <c r="B308" s="239"/>
      <c r="C308" s="239"/>
      <c r="D308" s="239"/>
      <c r="E308" s="239"/>
      <c r="F308" s="239"/>
    </row>
    <row r="309" spans="1:6" ht="20.100000000000001" customHeight="1" x14ac:dyDescent="0.2">
      <c r="B309" s="239"/>
      <c r="C309" s="239"/>
      <c r="D309" s="239"/>
      <c r="E309" s="239"/>
      <c r="F309" s="239"/>
    </row>
    <row r="310" spans="1:6" ht="20.100000000000001" customHeight="1" x14ac:dyDescent="0.2">
      <c r="B310" s="239"/>
      <c r="C310" s="239"/>
      <c r="D310" s="239"/>
      <c r="E310" s="239"/>
      <c r="F310" s="239"/>
    </row>
    <row r="311" spans="1:6" ht="20.100000000000001" customHeight="1" x14ac:dyDescent="0.2">
      <c r="B311" s="239"/>
      <c r="C311" s="239"/>
      <c r="D311" s="239"/>
      <c r="E311" s="239"/>
      <c r="F311" s="239"/>
    </row>
    <row r="312" spans="1:6" ht="20.100000000000001" customHeight="1" x14ac:dyDescent="0.2">
      <c r="B312" s="239"/>
      <c r="C312" s="239"/>
      <c r="D312" s="239"/>
      <c r="E312" s="239"/>
      <c r="F312" s="239"/>
    </row>
    <row r="313" spans="1:6" ht="20.100000000000001" customHeight="1" x14ac:dyDescent="0.25">
      <c r="A313" s="250" t="s">
        <v>1065</v>
      </c>
      <c r="B313" s="258"/>
      <c r="C313" s="258"/>
      <c r="D313" s="258"/>
      <c r="E313" s="258"/>
      <c r="F313" s="258"/>
    </row>
    <row r="314" spans="1:6" ht="20.100000000000001" customHeight="1" x14ac:dyDescent="0.2">
      <c r="B314" s="239"/>
      <c r="C314" s="239"/>
      <c r="D314" s="239"/>
      <c r="E314" s="239"/>
      <c r="F314" s="239"/>
    </row>
    <row r="315" spans="1:6" ht="20.100000000000001" customHeight="1" x14ac:dyDescent="0.2">
      <c r="B315" s="239"/>
      <c r="C315" s="239"/>
      <c r="D315" s="239"/>
      <c r="E315" s="239"/>
      <c r="F315" s="239"/>
    </row>
    <row r="316" spans="1:6" ht="20.100000000000001" customHeight="1" x14ac:dyDescent="0.2">
      <c r="B316" s="239"/>
      <c r="C316" s="239"/>
      <c r="D316" s="239"/>
      <c r="E316" s="239"/>
      <c r="F316" s="239"/>
    </row>
    <row r="317" spans="1:6" ht="20.100000000000001" customHeight="1" x14ac:dyDescent="0.2">
      <c r="B317" s="239"/>
      <c r="C317" s="239"/>
      <c r="D317" s="239"/>
      <c r="E317" s="239"/>
      <c r="F317" s="239"/>
    </row>
    <row r="318" spans="1:6" ht="20.100000000000001" customHeight="1" x14ac:dyDescent="0.2">
      <c r="B318" s="239"/>
      <c r="C318" s="239"/>
      <c r="D318" s="239"/>
      <c r="E318" s="239"/>
      <c r="F318" s="239"/>
    </row>
    <row r="319" spans="1:6" ht="20.100000000000001" customHeight="1" x14ac:dyDescent="0.2">
      <c r="B319" s="239"/>
      <c r="C319" s="239"/>
      <c r="D319" s="239"/>
      <c r="E319" s="239"/>
      <c r="F319" s="239"/>
    </row>
    <row r="320" spans="1:6" ht="20.100000000000001" customHeight="1" x14ac:dyDescent="0.2">
      <c r="B320" s="239"/>
      <c r="C320" s="239"/>
      <c r="D320" s="239"/>
      <c r="E320" s="239"/>
      <c r="F320" s="239"/>
    </row>
    <row r="321" spans="2:6" ht="20.100000000000001" customHeight="1" x14ac:dyDescent="0.2">
      <c r="B321" s="239"/>
      <c r="C321" s="239"/>
      <c r="D321" s="239"/>
      <c r="E321" s="239"/>
      <c r="F321" s="239"/>
    </row>
    <row r="322" spans="2:6" ht="20.100000000000001" customHeight="1" x14ac:dyDescent="0.2">
      <c r="B322" s="239"/>
      <c r="C322" s="239"/>
      <c r="D322" s="239"/>
      <c r="E322" s="239"/>
      <c r="F322" s="239"/>
    </row>
    <row r="323" spans="2:6" ht="20.100000000000001" customHeight="1" x14ac:dyDescent="0.2">
      <c r="B323" s="239"/>
      <c r="C323" s="239"/>
      <c r="D323" s="239"/>
      <c r="E323" s="239"/>
      <c r="F323" s="239"/>
    </row>
    <row r="324" spans="2:6" ht="20.100000000000001" customHeight="1" x14ac:dyDescent="0.2">
      <c r="B324" s="239"/>
      <c r="C324" s="239"/>
      <c r="D324" s="239"/>
      <c r="E324" s="239"/>
      <c r="F324" s="239"/>
    </row>
    <row r="325" spans="2:6" ht="20.100000000000001" customHeight="1" x14ac:dyDescent="0.2">
      <c r="B325" s="239"/>
      <c r="C325" s="239"/>
      <c r="D325" s="239"/>
      <c r="E325" s="239"/>
      <c r="F325" s="239"/>
    </row>
    <row r="326" spans="2:6" ht="20.100000000000001" customHeight="1" x14ac:dyDescent="0.2">
      <c r="B326" s="239"/>
      <c r="C326" s="239"/>
      <c r="D326" s="239"/>
      <c r="E326" s="239"/>
      <c r="F326" s="239"/>
    </row>
    <row r="327" spans="2:6" ht="15" x14ac:dyDescent="0.2">
      <c r="B327" s="239"/>
      <c r="C327" s="239"/>
      <c r="D327" s="239"/>
      <c r="E327" s="239"/>
      <c r="F327" s="239"/>
    </row>
    <row r="328" spans="2:6" ht="15" x14ac:dyDescent="0.2">
      <c r="B328" s="239"/>
      <c r="C328" s="239"/>
      <c r="D328" s="239"/>
      <c r="E328" s="239"/>
      <c r="F328" s="239"/>
    </row>
    <row r="329" spans="2:6" ht="15" x14ac:dyDescent="0.2">
      <c r="B329" s="239"/>
      <c r="C329" s="239"/>
      <c r="D329" s="239"/>
      <c r="E329" s="239"/>
      <c r="F329" s="239"/>
    </row>
    <row r="330" spans="2:6" ht="15" x14ac:dyDescent="0.2">
      <c r="B330" s="239"/>
      <c r="C330" s="239"/>
      <c r="D330" s="239"/>
      <c r="E330" s="239"/>
      <c r="F330" s="239"/>
    </row>
    <row r="331" spans="2:6" ht="15" x14ac:dyDescent="0.2">
      <c r="B331" s="239"/>
      <c r="C331" s="239"/>
      <c r="D331" s="239"/>
      <c r="E331" s="239"/>
      <c r="F331" s="239"/>
    </row>
    <row r="332" spans="2:6" ht="15" x14ac:dyDescent="0.2">
      <c r="B332" s="239"/>
      <c r="C332" s="239"/>
      <c r="D332" s="239"/>
      <c r="E332" s="239"/>
      <c r="F332" s="239"/>
    </row>
    <row r="333" spans="2:6" ht="15" x14ac:dyDescent="0.2">
      <c r="B333" s="239"/>
      <c r="C333" s="239"/>
      <c r="D333" s="239"/>
      <c r="E333" s="239"/>
      <c r="F333" s="239"/>
    </row>
    <row r="334" spans="2:6" ht="15" x14ac:dyDescent="0.2">
      <c r="B334" s="239"/>
      <c r="C334" s="239"/>
      <c r="D334" s="239"/>
      <c r="E334" s="239"/>
      <c r="F334" s="239"/>
    </row>
    <row r="335" spans="2:6" ht="15" x14ac:dyDescent="0.2">
      <c r="B335" s="239"/>
      <c r="C335" s="239"/>
      <c r="D335" s="239"/>
      <c r="E335" s="239"/>
      <c r="F335" s="239"/>
    </row>
    <row r="336" spans="2:6" ht="15" x14ac:dyDescent="0.2">
      <c r="B336" s="239"/>
      <c r="C336" s="239"/>
      <c r="D336" s="239"/>
      <c r="E336" s="239"/>
      <c r="F336" s="239"/>
    </row>
    <row r="337" spans="2:6" ht="15" x14ac:dyDescent="0.2">
      <c r="B337" s="239"/>
      <c r="C337" s="239"/>
      <c r="D337" s="239"/>
      <c r="E337" s="239"/>
      <c r="F337" s="239"/>
    </row>
    <row r="338" spans="2:6" ht="15" x14ac:dyDescent="0.2">
      <c r="B338" s="239"/>
      <c r="C338" s="239"/>
      <c r="D338" s="239"/>
      <c r="E338" s="239"/>
      <c r="F338" s="239"/>
    </row>
    <row r="339" spans="2:6" ht="15" x14ac:dyDescent="0.2">
      <c r="B339" s="239"/>
      <c r="C339" s="239"/>
      <c r="D339" s="239"/>
      <c r="E339" s="239"/>
      <c r="F339" s="239"/>
    </row>
    <row r="340" spans="2:6" ht="15" x14ac:dyDescent="0.2">
      <c r="B340" s="239"/>
      <c r="C340" s="239"/>
      <c r="D340" s="239"/>
      <c r="E340" s="239"/>
      <c r="F340" s="239"/>
    </row>
    <row r="341" spans="2:6" ht="15" x14ac:dyDescent="0.2">
      <c r="B341" s="239"/>
      <c r="C341" s="239"/>
      <c r="D341" s="239"/>
      <c r="E341" s="239"/>
      <c r="F341" s="239"/>
    </row>
    <row r="342" spans="2:6" ht="15" x14ac:dyDescent="0.2">
      <c r="B342" s="239"/>
      <c r="C342" s="239"/>
      <c r="D342" s="239"/>
      <c r="E342" s="239"/>
      <c r="F342" s="239"/>
    </row>
    <row r="343" spans="2:6" ht="15" x14ac:dyDescent="0.2">
      <c r="B343" s="239"/>
      <c r="C343" s="239"/>
      <c r="D343" s="239"/>
      <c r="E343" s="239"/>
      <c r="F343" s="239"/>
    </row>
    <row r="344" spans="2:6" ht="15" x14ac:dyDescent="0.2">
      <c r="B344" s="239"/>
      <c r="C344" s="239"/>
      <c r="D344" s="239"/>
      <c r="E344" s="239"/>
      <c r="F344" s="239"/>
    </row>
    <row r="345" spans="2:6" ht="15" x14ac:dyDescent="0.2">
      <c r="B345" s="239"/>
      <c r="C345" s="239"/>
      <c r="D345" s="239"/>
      <c r="E345" s="239"/>
      <c r="F345" s="239"/>
    </row>
    <row r="346" spans="2:6" ht="15" x14ac:dyDescent="0.2">
      <c r="B346" s="239"/>
      <c r="C346" s="239"/>
      <c r="D346" s="239"/>
      <c r="E346" s="239"/>
      <c r="F346" s="239"/>
    </row>
    <row r="347" spans="2:6" ht="15" x14ac:dyDescent="0.2">
      <c r="B347" s="239"/>
      <c r="C347" s="239"/>
      <c r="D347" s="239"/>
      <c r="E347" s="239"/>
      <c r="F347" s="239"/>
    </row>
    <row r="348" spans="2:6" ht="15" x14ac:dyDescent="0.2">
      <c r="B348" s="239"/>
      <c r="C348" s="239"/>
      <c r="D348" s="239"/>
      <c r="E348" s="239"/>
      <c r="F348" s="239"/>
    </row>
    <row r="349" spans="2:6" ht="15" x14ac:dyDescent="0.2">
      <c r="B349" s="239"/>
      <c r="C349" s="239"/>
      <c r="D349" s="239"/>
      <c r="E349" s="239"/>
      <c r="F349" s="239"/>
    </row>
    <row r="350" spans="2:6" ht="15" x14ac:dyDescent="0.2">
      <c r="B350" s="239"/>
      <c r="C350" s="239"/>
      <c r="D350" s="239"/>
      <c r="E350" s="239"/>
      <c r="F350" s="239"/>
    </row>
    <row r="351" spans="2:6" ht="15" x14ac:dyDescent="0.2">
      <c r="B351" s="239"/>
      <c r="C351" s="239"/>
      <c r="D351" s="239"/>
      <c r="E351" s="239"/>
      <c r="F351" s="239"/>
    </row>
    <row r="352" spans="2:6" ht="15" x14ac:dyDescent="0.2">
      <c r="B352" s="239"/>
      <c r="C352" s="239"/>
      <c r="D352" s="239"/>
      <c r="E352" s="239"/>
      <c r="F352" s="239"/>
    </row>
    <row r="353" spans="2:6" ht="15" x14ac:dyDescent="0.2">
      <c r="B353" s="239"/>
      <c r="C353" s="239"/>
      <c r="D353" s="239"/>
      <c r="E353" s="239"/>
      <c r="F353" s="239"/>
    </row>
    <row r="354" spans="2:6" ht="15" x14ac:dyDescent="0.2">
      <c r="B354" s="239"/>
      <c r="C354" s="239"/>
      <c r="D354" s="239"/>
      <c r="E354" s="239"/>
      <c r="F354" s="239"/>
    </row>
    <row r="355" spans="2:6" ht="15" x14ac:dyDescent="0.2">
      <c r="B355" s="239"/>
      <c r="C355" s="239"/>
      <c r="D355" s="239"/>
      <c r="E355" s="239"/>
      <c r="F355" s="239"/>
    </row>
    <row r="356" spans="2:6" ht="15" x14ac:dyDescent="0.2">
      <c r="B356" s="239"/>
      <c r="C356" s="239"/>
      <c r="D356" s="239"/>
      <c r="E356" s="239"/>
      <c r="F356" s="239"/>
    </row>
    <row r="357" spans="2:6" ht="15" x14ac:dyDescent="0.2">
      <c r="B357" s="239"/>
      <c r="C357" s="239"/>
      <c r="D357" s="239"/>
      <c r="E357" s="239"/>
      <c r="F357" s="239"/>
    </row>
    <row r="358" spans="2:6" ht="15" x14ac:dyDescent="0.2">
      <c r="B358" s="239"/>
      <c r="C358" s="239"/>
      <c r="D358" s="239"/>
      <c r="E358" s="239"/>
      <c r="F358" s="239"/>
    </row>
    <row r="359" spans="2:6" ht="15" x14ac:dyDescent="0.2">
      <c r="B359" s="239"/>
      <c r="C359" s="239"/>
      <c r="D359" s="239"/>
      <c r="E359" s="239"/>
      <c r="F359" s="239"/>
    </row>
    <row r="360" spans="2:6" ht="15" x14ac:dyDescent="0.2">
      <c r="B360" s="239"/>
      <c r="C360" s="239"/>
      <c r="D360" s="239"/>
      <c r="E360" s="239"/>
      <c r="F360" s="239"/>
    </row>
    <row r="361" spans="2:6" ht="15" x14ac:dyDescent="0.2">
      <c r="B361" s="239"/>
      <c r="C361" s="239"/>
      <c r="D361" s="239"/>
      <c r="E361" s="239"/>
      <c r="F361" s="239"/>
    </row>
    <row r="362" spans="2:6" ht="15" x14ac:dyDescent="0.2">
      <c r="B362" s="239"/>
      <c r="C362" s="239"/>
      <c r="D362" s="239"/>
      <c r="E362" s="239"/>
      <c r="F362" s="239"/>
    </row>
    <row r="363" spans="2:6" ht="15" x14ac:dyDescent="0.2">
      <c r="B363" s="239"/>
      <c r="C363" s="239"/>
      <c r="D363" s="239"/>
      <c r="E363" s="239"/>
      <c r="F363" s="239"/>
    </row>
    <row r="364" spans="2:6" ht="15" x14ac:dyDescent="0.2">
      <c r="B364" s="239"/>
      <c r="C364" s="239"/>
      <c r="D364" s="239"/>
      <c r="E364" s="239"/>
      <c r="F364" s="239"/>
    </row>
    <row r="365" spans="2:6" ht="15" x14ac:dyDescent="0.2">
      <c r="B365" s="239"/>
      <c r="C365" s="239"/>
      <c r="D365" s="239"/>
      <c r="E365" s="239"/>
      <c r="F365" s="239"/>
    </row>
    <row r="366" spans="2:6" ht="15" x14ac:dyDescent="0.2">
      <c r="B366" s="239"/>
      <c r="C366" s="239"/>
      <c r="D366" s="239"/>
      <c r="E366" s="239"/>
      <c r="F366" s="239"/>
    </row>
    <row r="367" spans="2:6" ht="15" x14ac:dyDescent="0.2">
      <c r="B367" s="239"/>
      <c r="C367" s="239"/>
      <c r="D367" s="239"/>
      <c r="E367" s="239"/>
      <c r="F367" s="239"/>
    </row>
    <row r="368" spans="2:6" ht="15" x14ac:dyDescent="0.2">
      <c r="B368" s="239"/>
      <c r="C368" s="239"/>
      <c r="D368" s="239"/>
      <c r="E368" s="239"/>
      <c r="F368" s="239"/>
    </row>
    <row r="369" spans="2:6" ht="15" x14ac:dyDescent="0.2">
      <c r="B369" s="239"/>
      <c r="C369" s="239"/>
      <c r="D369" s="239"/>
      <c r="E369" s="239"/>
      <c r="F369" s="239"/>
    </row>
    <row r="370" spans="2:6" ht="15" x14ac:dyDescent="0.2">
      <c r="B370" s="239"/>
      <c r="C370" s="239"/>
      <c r="D370" s="239"/>
      <c r="E370" s="239"/>
      <c r="F370" s="239"/>
    </row>
    <row r="371" spans="2:6" ht="15" x14ac:dyDescent="0.2">
      <c r="B371" s="239"/>
      <c r="C371" s="239"/>
      <c r="D371" s="239"/>
      <c r="E371" s="239"/>
      <c r="F371" s="239"/>
    </row>
    <row r="372" spans="2:6" ht="15" x14ac:dyDescent="0.2">
      <c r="B372" s="239"/>
      <c r="C372" s="239"/>
      <c r="D372" s="239"/>
      <c r="E372" s="239"/>
      <c r="F372" s="239"/>
    </row>
    <row r="373" spans="2:6" ht="15" x14ac:dyDescent="0.2">
      <c r="B373" s="239"/>
      <c r="C373" s="239"/>
      <c r="D373" s="239"/>
      <c r="E373" s="239"/>
      <c r="F373" s="239"/>
    </row>
    <row r="374" spans="2:6" ht="15" x14ac:dyDescent="0.2">
      <c r="B374" s="239"/>
      <c r="C374" s="239"/>
      <c r="D374" s="239"/>
      <c r="E374" s="239"/>
      <c r="F374" s="239"/>
    </row>
    <row r="375" spans="2:6" ht="15" x14ac:dyDescent="0.2">
      <c r="B375" s="239"/>
      <c r="C375" s="239"/>
      <c r="D375" s="239"/>
      <c r="E375" s="239"/>
      <c r="F375" s="239"/>
    </row>
    <row r="376" spans="2:6" ht="15" x14ac:dyDescent="0.2">
      <c r="B376" s="239"/>
      <c r="C376" s="239"/>
      <c r="D376" s="239"/>
      <c r="E376" s="239"/>
      <c r="F376" s="239"/>
    </row>
    <row r="377" spans="2:6" ht="15" x14ac:dyDescent="0.2">
      <c r="B377" s="239"/>
      <c r="C377" s="239"/>
      <c r="D377" s="239"/>
      <c r="E377" s="239"/>
      <c r="F377" s="239"/>
    </row>
    <row r="378" spans="2:6" ht="15" x14ac:dyDescent="0.2">
      <c r="B378" s="239"/>
      <c r="C378" s="239"/>
      <c r="D378" s="239"/>
      <c r="E378" s="239"/>
      <c r="F378" s="239"/>
    </row>
    <row r="379" spans="2:6" ht="15" x14ac:dyDescent="0.2">
      <c r="B379" s="239"/>
      <c r="C379" s="239"/>
      <c r="D379" s="239"/>
      <c r="E379" s="239"/>
      <c r="F379" s="239"/>
    </row>
    <row r="380" spans="2:6" ht="15" x14ac:dyDescent="0.2">
      <c r="B380" s="239"/>
      <c r="C380" s="239"/>
      <c r="D380" s="239"/>
      <c r="E380" s="239"/>
      <c r="F380" s="239"/>
    </row>
    <row r="381" spans="2:6" ht="15" x14ac:dyDescent="0.2">
      <c r="B381" s="239"/>
      <c r="C381" s="239"/>
      <c r="D381" s="239"/>
      <c r="E381" s="239"/>
      <c r="F381" s="239"/>
    </row>
    <row r="382" spans="2:6" ht="15" x14ac:dyDescent="0.2">
      <c r="B382" s="239"/>
      <c r="C382" s="239"/>
      <c r="D382" s="239"/>
      <c r="E382" s="239"/>
      <c r="F382" s="239"/>
    </row>
    <row r="383" spans="2:6" ht="15" x14ac:dyDescent="0.2">
      <c r="B383" s="239"/>
      <c r="C383" s="239"/>
      <c r="D383" s="239"/>
      <c r="E383" s="239"/>
      <c r="F383" s="239"/>
    </row>
    <row r="384" spans="2:6" ht="15" x14ac:dyDescent="0.2">
      <c r="B384" s="239"/>
      <c r="C384" s="239"/>
      <c r="D384" s="239"/>
      <c r="E384" s="239"/>
      <c r="F384" s="239"/>
    </row>
    <row r="385" spans="2:6" ht="15" x14ac:dyDescent="0.2">
      <c r="B385" s="239"/>
      <c r="C385" s="239"/>
      <c r="D385" s="239"/>
      <c r="E385" s="239"/>
      <c r="F385" s="239"/>
    </row>
    <row r="386" spans="2:6" ht="15" x14ac:dyDescent="0.2">
      <c r="B386" s="239"/>
      <c r="C386" s="239"/>
      <c r="D386" s="239"/>
      <c r="E386" s="239"/>
      <c r="F386" s="239"/>
    </row>
    <row r="387" spans="2:6" ht="15" x14ac:dyDescent="0.2">
      <c r="B387" s="239"/>
      <c r="C387" s="239"/>
      <c r="D387" s="239"/>
      <c r="E387" s="239"/>
      <c r="F387" s="239"/>
    </row>
    <row r="388" spans="2:6" ht="15" x14ac:dyDescent="0.2">
      <c r="B388" s="239"/>
      <c r="C388" s="239"/>
      <c r="D388" s="239"/>
      <c r="E388" s="239"/>
      <c r="F388" s="239"/>
    </row>
    <row r="389" spans="2:6" ht="15" x14ac:dyDescent="0.2">
      <c r="B389" s="239"/>
      <c r="C389" s="239"/>
      <c r="D389" s="239"/>
      <c r="E389" s="239"/>
      <c r="F389" s="239"/>
    </row>
    <row r="390" spans="2:6" ht="15" x14ac:dyDescent="0.2">
      <c r="B390" s="239"/>
      <c r="C390" s="239"/>
      <c r="D390" s="239"/>
      <c r="E390" s="239"/>
      <c r="F390" s="239"/>
    </row>
    <row r="391" spans="2:6" ht="15" x14ac:dyDescent="0.2">
      <c r="B391" s="239"/>
      <c r="C391" s="239"/>
      <c r="D391" s="239"/>
      <c r="E391" s="239"/>
      <c r="F391" s="239"/>
    </row>
    <row r="392" spans="2:6" ht="15" x14ac:dyDescent="0.2">
      <c r="B392" s="239"/>
      <c r="C392" s="239"/>
      <c r="D392" s="239"/>
      <c r="E392" s="239"/>
      <c r="F392" s="239"/>
    </row>
    <row r="393" spans="2:6" ht="15" x14ac:dyDescent="0.2">
      <c r="B393" s="239"/>
      <c r="C393" s="239"/>
      <c r="D393" s="239"/>
      <c r="E393" s="239"/>
      <c r="F393" s="239"/>
    </row>
    <row r="394" spans="2:6" ht="15" x14ac:dyDescent="0.2">
      <c r="B394" s="239"/>
      <c r="C394" s="239"/>
      <c r="D394" s="239"/>
      <c r="E394" s="239"/>
      <c r="F394" s="239"/>
    </row>
    <row r="395" spans="2:6" ht="15" x14ac:dyDescent="0.2">
      <c r="B395" s="239"/>
      <c r="C395" s="239"/>
      <c r="D395" s="239"/>
      <c r="E395" s="239"/>
      <c r="F395" s="239"/>
    </row>
    <row r="396" spans="2:6" ht="15" x14ac:dyDescent="0.2">
      <c r="B396" s="239"/>
      <c r="C396" s="239"/>
      <c r="D396" s="239"/>
      <c r="E396" s="239"/>
      <c r="F396" s="239"/>
    </row>
    <row r="397" spans="2:6" ht="15" x14ac:dyDescent="0.2">
      <c r="B397" s="239"/>
      <c r="C397" s="239"/>
      <c r="D397" s="239"/>
      <c r="E397" s="239"/>
      <c r="F397" s="239"/>
    </row>
    <row r="398" spans="2:6" ht="15" x14ac:dyDescent="0.2">
      <c r="B398" s="239"/>
      <c r="C398" s="239"/>
      <c r="D398" s="239"/>
      <c r="E398" s="239"/>
      <c r="F398" s="239"/>
    </row>
    <row r="399" spans="2:6" ht="15" x14ac:dyDescent="0.2">
      <c r="B399" s="239"/>
      <c r="C399" s="239"/>
      <c r="D399" s="239"/>
      <c r="E399" s="239"/>
      <c r="F399" s="239"/>
    </row>
    <row r="400" spans="2:6" ht="15" x14ac:dyDescent="0.2">
      <c r="C400" s="239"/>
      <c r="D400" s="239"/>
      <c r="E400" s="239"/>
      <c r="F400" s="239"/>
    </row>
  </sheetData>
  <sheetProtection algorithmName="SHA-512" hashValue="/rV/CVe6kXGNTDYQPa4vAynL/5kPXzeCR73fNHW+uEGC5/Xq/V9on/B5eymbTAge/2xMXTsnQgclt/OmqZDuhQ==" saltValue="bo50ROdp3TCqw6YvOsv4IA=="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295:B298"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T34" activePane="bottomRight" state="frozen"/>
      <selection pane="topRight" activeCell="C1" sqref="C1"/>
      <selection pane="bottomLeft" activeCell="A10" sqref="A10"/>
      <selection pane="bottomRight" activeCell="AB2" sqref="AB2:AB34"/>
    </sheetView>
  </sheetViews>
  <sheetFormatPr defaultColWidth="8.85546875" defaultRowHeight="12.75" x14ac:dyDescent="0.2"/>
  <cols>
    <col min="1" max="1" width="13.7109375" style="237" customWidth="1"/>
    <col min="2" max="2" width="45.7109375" style="237" customWidth="1"/>
    <col min="3" max="30" width="16.7109375" style="237" customWidth="1"/>
    <col min="31" max="16384" width="8.85546875" style="237"/>
  </cols>
  <sheetData>
    <row r="2" spans="1:30" ht="15.75" x14ac:dyDescent="0.25">
      <c r="A2" s="2"/>
      <c r="B2" s="2"/>
      <c r="C2" s="528" t="str">
        <f>'GOVERNMENTAL FUNDS - BS(15)'!E7</f>
        <v>Fund #</v>
      </c>
      <c r="D2" s="10"/>
      <c r="E2" s="10"/>
      <c r="F2" s="519"/>
      <c r="G2" s="528" t="str">
        <f>'GOVERNMENTAL FUNDS - BS(15)'!F7</f>
        <v>Fund #</v>
      </c>
      <c r="H2" s="10"/>
      <c r="I2" s="10"/>
      <c r="J2" s="519"/>
      <c r="K2" s="528" t="str">
        <f>'GOVERNMENTAL FUNDS - BS(15)'!G7</f>
        <v>Fund #</v>
      </c>
      <c r="L2" s="10"/>
      <c r="M2" s="10"/>
      <c r="N2" s="519"/>
      <c r="O2" s="528" t="str">
        <f>'GOVERNMENTAL FUNDS - BS(15)'!H7</f>
        <v>Fund #</v>
      </c>
      <c r="P2" s="10"/>
      <c r="Q2" s="10"/>
      <c r="R2" s="519"/>
      <c r="S2" s="528" t="str">
        <f>'GOVERNMENTAL FUNDS - BS(15)'!I7</f>
        <v>Fund #</v>
      </c>
      <c r="T2" s="10"/>
      <c r="U2" s="10"/>
      <c r="V2" s="519"/>
      <c r="W2" s="528" t="str">
        <f>'GOVERNMENTAL FUNDS - BS(15)'!J7</f>
        <v>Fund #</v>
      </c>
      <c r="X2" s="10"/>
      <c r="Y2" s="10"/>
      <c r="Z2" s="519"/>
      <c r="AA2" s="528" t="str">
        <f>'GOVERNMENTAL FUNDS - BS(15)'!K7</f>
        <v>Fund #</v>
      </c>
      <c r="AB2" s="10"/>
      <c r="AC2" s="10"/>
      <c r="AD2" s="519"/>
    </row>
    <row r="3" spans="1:30" ht="15.75" x14ac:dyDescent="0.25">
      <c r="A3" s="2"/>
      <c r="B3" s="2"/>
      <c r="C3" s="528" t="str">
        <f>'GOVERNMENTAL FUNDS - BS(15)'!E8</f>
        <v>Fund Name</v>
      </c>
      <c r="D3" s="10"/>
      <c r="E3" s="10"/>
      <c r="F3" s="519"/>
      <c r="G3" s="528" t="str">
        <f>'GOVERNMENTAL FUNDS - BS(15)'!F8</f>
        <v>Fund Name</v>
      </c>
      <c r="H3" s="10"/>
      <c r="I3" s="10"/>
      <c r="J3" s="519"/>
      <c r="K3" s="528" t="str">
        <f>'GOVERNMENTAL FUNDS - BS(15)'!G8</f>
        <v>Fund Name</v>
      </c>
      <c r="L3" s="10"/>
      <c r="M3" s="10"/>
      <c r="N3" s="519"/>
      <c r="O3" s="528" t="str">
        <f>'GOVERNMENTAL FUNDS - BS(15)'!H8</f>
        <v>Fund Name</v>
      </c>
      <c r="P3" s="10"/>
      <c r="Q3" s="10"/>
      <c r="R3" s="519"/>
      <c r="S3" s="528" t="str">
        <f>'GOVERNMENTAL FUNDS - BS(15)'!I8</f>
        <v>Fund Name</v>
      </c>
      <c r="T3" s="10"/>
      <c r="U3" s="10"/>
      <c r="V3" s="519"/>
      <c r="W3" s="528" t="str">
        <f>'GOVERNMENTAL FUNDS - BS(15)'!J8</f>
        <v>Fund Name</v>
      </c>
      <c r="X3" s="10"/>
      <c r="Y3" s="10"/>
      <c r="Z3" s="519"/>
      <c r="AA3" s="528" t="str">
        <f>'GOVERNMENTAL FUNDS - BS(15)'!K8</f>
        <v>Fund Name</v>
      </c>
      <c r="AB3" s="10"/>
      <c r="AC3" s="10"/>
      <c r="AD3" s="519"/>
    </row>
    <row r="4" spans="1:30" ht="15.75" x14ac:dyDescent="0.25">
      <c r="A4" s="2"/>
      <c r="B4" s="2"/>
      <c r="C4" s="528"/>
      <c r="D4" s="10"/>
      <c r="E4" s="10"/>
      <c r="F4" s="9" t="s">
        <v>824</v>
      </c>
      <c r="G4" s="528"/>
      <c r="H4" s="10"/>
      <c r="I4" s="10"/>
      <c r="J4" s="9" t="s">
        <v>824</v>
      </c>
      <c r="K4" s="528"/>
      <c r="L4" s="10"/>
      <c r="M4" s="10"/>
      <c r="N4" s="9" t="s">
        <v>824</v>
      </c>
      <c r="O4" s="528"/>
      <c r="P4" s="10"/>
      <c r="Q4" s="10"/>
      <c r="R4" s="9" t="s">
        <v>824</v>
      </c>
      <c r="S4" s="528"/>
      <c r="T4" s="10"/>
      <c r="U4" s="10"/>
      <c r="V4" s="9" t="s">
        <v>824</v>
      </c>
      <c r="W4" s="528"/>
      <c r="X4" s="10"/>
      <c r="Y4" s="10"/>
      <c r="Z4" s="9" t="s">
        <v>824</v>
      </c>
      <c r="AA4" s="528"/>
      <c r="AB4" s="10"/>
      <c r="AC4" s="10"/>
      <c r="AD4" s="9" t="s">
        <v>824</v>
      </c>
    </row>
    <row r="5" spans="1:30" ht="15.75" x14ac:dyDescent="0.25">
      <c r="A5" s="320"/>
      <c r="B5" s="320"/>
      <c r="C5" s="9"/>
      <c r="D5" s="9"/>
      <c r="E5" s="9"/>
      <c r="F5" s="9" t="s">
        <v>825</v>
      </c>
      <c r="G5" s="9"/>
      <c r="H5" s="9"/>
      <c r="I5" s="9"/>
      <c r="J5" s="9" t="s">
        <v>825</v>
      </c>
      <c r="K5" s="9"/>
      <c r="L5" s="9"/>
      <c r="M5" s="9"/>
      <c r="N5" s="9" t="s">
        <v>825</v>
      </c>
      <c r="O5" s="9"/>
      <c r="P5" s="9"/>
      <c r="Q5" s="9"/>
      <c r="R5" s="9" t="s">
        <v>825</v>
      </c>
      <c r="S5" s="9"/>
      <c r="T5" s="9"/>
      <c r="U5" s="9"/>
      <c r="V5" s="9" t="s">
        <v>825</v>
      </c>
      <c r="W5" s="9"/>
      <c r="X5" s="9"/>
      <c r="Y5" s="9"/>
      <c r="Z5" s="9" t="s">
        <v>825</v>
      </c>
      <c r="AA5" s="9"/>
      <c r="AB5" s="9"/>
      <c r="AC5" s="9"/>
      <c r="AD5" s="9" t="s">
        <v>825</v>
      </c>
    </row>
    <row r="6" spans="1:30" ht="16.5" thickBot="1" x14ac:dyDescent="0.3">
      <c r="A6" s="6"/>
      <c r="B6" s="6"/>
      <c r="C6" s="521" t="s">
        <v>817</v>
      </c>
      <c r="D6" s="521"/>
      <c r="E6" s="9"/>
      <c r="F6" s="9" t="s">
        <v>826</v>
      </c>
      <c r="G6" s="521" t="s">
        <v>817</v>
      </c>
      <c r="H6" s="521"/>
      <c r="I6" s="9"/>
      <c r="J6" s="9" t="s">
        <v>826</v>
      </c>
      <c r="K6" s="521" t="s">
        <v>817</v>
      </c>
      <c r="L6" s="521"/>
      <c r="M6" s="9"/>
      <c r="N6" s="9" t="s">
        <v>826</v>
      </c>
      <c r="O6" s="521" t="s">
        <v>817</v>
      </c>
      <c r="P6" s="521"/>
      <c r="Q6" s="9"/>
      <c r="R6" s="9" t="s">
        <v>826</v>
      </c>
      <c r="S6" s="521" t="s">
        <v>817</v>
      </c>
      <c r="T6" s="521"/>
      <c r="U6" s="9"/>
      <c r="V6" s="9" t="s">
        <v>826</v>
      </c>
      <c r="W6" s="521" t="s">
        <v>817</v>
      </c>
      <c r="X6" s="521"/>
      <c r="Y6" s="9"/>
      <c r="Z6" s="9" t="s">
        <v>826</v>
      </c>
      <c r="AA6" s="521" t="s">
        <v>817</v>
      </c>
      <c r="AB6" s="521"/>
      <c r="AC6" s="9"/>
      <c r="AD6" s="9" t="s">
        <v>826</v>
      </c>
    </row>
    <row r="7" spans="1:30" ht="15.75" x14ac:dyDescent="0.25">
      <c r="A7" s="9" t="s">
        <v>836</v>
      </c>
      <c r="B7" s="9"/>
      <c r="C7" s="9"/>
      <c r="D7" s="9"/>
      <c r="E7" s="9" t="s">
        <v>822</v>
      </c>
      <c r="F7" s="9" t="s">
        <v>827</v>
      </c>
      <c r="G7" s="9"/>
      <c r="H7" s="9"/>
      <c r="I7" s="9" t="s">
        <v>822</v>
      </c>
      <c r="J7" s="9" t="s">
        <v>827</v>
      </c>
      <c r="K7" s="9"/>
      <c r="L7" s="9"/>
      <c r="M7" s="9" t="s">
        <v>822</v>
      </c>
      <c r="N7" s="9" t="s">
        <v>827</v>
      </c>
      <c r="O7" s="9"/>
      <c r="P7" s="9"/>
      <c r="Q7" s="9" t="s">
        <v>822</v>
      </c>
      <c r="R7" s="9" t="s">
        <v>827</v>
      </c>
      <c r="S7" s="9"/>
      <c r="T7" s="9"/>
      <c r="U7" s="9" t="s">
        <v>822</v>
      </c>
      <c r="V7" s="9" t="s">
        <v>827</v>
      </c>
      <c r="W7" s="9"/>
      <c r="X7" s="9"/>
      <c r="Y7" s="9" t="s">
        <v>822</v>
      </c>
      <c r="Z7" s="9" t="s">
        <v>827</v>
      </c>
      <c r="AA7" s="9"/>
      <c r="AB7" s="9"/>
      <c r="AC7" s="9" t="s">
        <v>822</v>
      </c>
      <c r="AD7" s="9" t="s">
        <v>827</v>
      </c>
    </row>
    <row r="8" spans="1:30" ht="16.5" thickBot="1" x14ac:dyDescent="0.3">
      <c r="A8" s="515" t="s">
        <v>837</v>
      </c>
      <c r="B8" s="515" t="s">
        <v>838</v>
      </c>
      <c r="C8" s="515" t="s">
        <v>818</v>
      </c>
      <c r="D8" s="515" t="s">
        <v>819</v>
      </c>
      <c r="E8" s="515" t="s">
        <v>823</v>
      </c>
      <c r="F8" s="515" t="s">
        <v>828</v>
      </c>
      <c r="G8" s="515" t="s">
        <v>818</v>
      </c>
      <c r="H8" s="515" t="s">
        <v>819</v>
      </c>
      <c r="I8" s="515" t="s">
        <v>823</v>
      </c>
      <c r="J8" s="515" t="s">
        <v>828</v>
      </c>
      <c r="K8" s="515" t="s">
        <v>818</v>
      </c>
      <c r="L8" s="515" t="s">
        <v>819</v>
      </c>
      <c r="M8" s="515" t="s">
        <v>823</v>
      </c>
      <c r="N8" s="515" t="s">
        <v>828</v>
      </c>
      <c r="O8" s="515" t="s">
        <v>818</v>
      </c>
      <c r="P8" s="515" t="s">
        <v>819</v>
      </c>
      <c r="Q8" s="515" t="s">
        <v>823</v>
      </c>
      <c r="R8" s="515" t="s">
        <v>828</v>
      </c>
      <c r="S8" s="515" t="s">
        <v>818</v>
      </c>
      <c r="T8" s="515" t="s">
        <v>819</v>
      </c>
      <c r="U8" s="515" t="s">
        <v>823</v>
      </c>
      <c r="V8" s="515" t="s">
        <v>828</v>
      </c>
      <c r="W8" s="515" t="s">
        <v>818</v>
      </c>
      <c r="X8" s="515" t="s">
        <v>819</v>
      </c>
      <c r="Y8" s="515" t="s">
        <v>823</v>
      </c>
      <c r="Z8" s="515" t="s">
        <v>828</v>
      </c>
      <c r="AA8" s="515" t="s">
        <v>818</v>
      </c>
      <c r="AB8" s="515" t="s">
        <v>819</v>
      </c>
      <c r="AC8" s="515" t="s">
        <v>823</v>
      </c>
      <c r="AD8" s="515" t="s">
        <v>828</v>
      </c>
    </row>
    <row r="9" spans="1:30" ht="21.95" customHeight="1" x14ac:dyDescent="0.25">
      <c r="A9" s="335"/>
      <c r="B9" s="8" t="s">
        <v>180</v>
      </c>
      <c r="C9" s="535"/>
      <c r="D9" s="535"/>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row>
    <row r="10" spans="1:30" ht="21.95" customHeight="1" x14ac:dyDescent="0.25">
      <c r="A10" s="335"/>
      <c r="B10" s="8" t="s">
        <v>108</v>
      </c>
      <c r="C10" s="535"/>
      <c r="D10" s="535"/>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row>
    <row r="11" spans="1:30" ht="21.95" customHeight="1" x14ac:dyDescent="0.2">
      <c r="A11" s="336" t="s">
        <v>159</v>
      </c>
      <c r="B11" s="6" t="s">
        <v>109</v>
      </c>
      <c r="C11" s="281"/>
      <c r="D11" s="281"/>
      <c r="E11" s="281"/>
      <c r="F11" s="284">
        <f>-D11+E11</f>
        <v>0</v>
      </c>
      <c r="G11" s="281"/>
      <c r="H11" s="281"/>
      <c r="I11" s="281"/>
      <c r="J11" s="284">
        <f>-H11+I11</f>
        <v>0</v>
      </c>
      <c r="K11" s="281"/>
      <c r="L11" s="281"/>
      <c r="M11" s="281"/>
      <c r="N11" s="284">
        <f>-L11+M11</f>
        <v>0</v>
      </c>
      <c r="O11" s="281"/>
      <c r="P11" s="281"/>
      <c r="Q11" s="281"/>
      <c r="R11" s="284">
        <f>-P11+Q11</f>
        <v>0</v>
      </c>
      <c r="S11" s="281"/>
      <c r="T11" s="281"/>
      <c r="U11" s="281"/>
      <c r="V11" s="284">
        <f>-T11+U11</f>
        <v>0</v>
      </c>
      <c r="W11" s="281"/>
      <c r="X11" s="281"/>
      <c r="Y11" s="281"/>
      <c r="Z11" s="284">
        <f>-X11+Y11</f>
        <v>0</v>
      </c>
      <c r="AA11" s="281"/>
      <c r="AB11" s="281"/>
      <c r="AC11" s="281"/>
      <c r="AD11" s="284">
        <f>-AB11+AC11</f>
        <v>0</v>
      </c>
    </row>
    <row r="12" spans="1:30" ht="21.95" customHeight="1" x14ac:dyDescent="0.2">
      <c r="A12" s="336">
        <v>314140</v>
      </c>
      <c r="B12" s="6" t="s">
        <v>110</v>
      </c>
      <c r="D12" s="281"/>
      <c r="E12" s="281"/>
      <c r="F12" s="284">
        <f>-D12+E12</f>
        <v>0</v>
      </c>
      <c r="G12" s="281"/>
      <c r="H12" s="281"/>
      <c r="I12" s="281"/>
      <c r="J12" s="284">
        <f>-H12+I12</f>
        <v>0</v>
      </c>
      <c r="K12" s="281"/>
      <c r="L12" s="281"/>
      <c r="M12" s="281"/>
      <c r="N12" s="284">
        <f>-L12+M12</f>
        <v>0</v>
      </c>
      <c r="O12" s="281"/>
      <c r="P12" s="281"/>
      <c r="Q12" s="281"/>
      <c r="R12" s="284">
        <f>-P12+Q12</f>
        <v>0</v>
      </c>
      <c r="S12" s="281"/>
      <c r="T12" s="281"/>
      <c r="U12" s="281"/>
      <c r="V12" s="284">
        <f>-T12+U12</f>
        <v>0</v>
      </c>
      <c r="W12" s="281"/>
      <c r="X12" s="281"/>
      <c r="Y12" s="281"/>
      <c r="Z12" s="284">
        <f>-X12+Y12</f>
        <v>0</v>
      </c>
      <c r="AA12" s="281"/>
      <c r="AB12" s="281"/>
      <c r="AC12" s="281"/>
      <c r="AD12" s="284">
        <f>-AB12+AC12</f>
        <v>0</v>
      </c>
    </row>
    <row r="13" spans="1:30" ht="21.95" customHeight="1" x14ac:dyDescent="0.25">
      <c r="A13" s="336"/>
      <c r="B13" s="8" t="s">
        <v>181</v>
      </c>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row>
    <row r="14" spans="1:30" ht="21.95" customHeight="1" x14ac:dyDescent="0.2">
      <c r="A14" s="336">
        <v>322010</v>
      </c>
      <c r="B14" s="6" t="s">
        <v>401</v>
      </c>
      <c r="C14" s="281"/>
      <c r="D14" s="281"/>
      <c r="E14" s="281"/>
      <c r="F14" s="284">
        <f>-D14+E14</f>
        <v>0</v>
      </c>
      <c r="G14" s="281"/>
      <c r="H14" s="281"/>
      <c r="I14" s="281"/>
      <c r="J14" s="284">
        <f>-H14+I14</f>
        <v>0</v>
      </c>
      <c r="K14" s="281"/>
      <c r="L14" s="281"/>
      <c r="M14" s="281"/>
      <c r="N14" s="284">
        <f>-L14+M14</f>
        <v>0</v>
      </c>
      <c r="O14" s="281"/>
      <c r="P14" s="281"/>
      <c r="Q14" s="281"/>
      <c r="R14" s="284">
        <f>-P14+Q14</f>
        <v>0</v>
      </c>
      <c r="S14" s="281"/>
      <c r="T14" s="281"/>
      <c r="U14" s="281"/>
      <c r="V14" s="284">
        <f>-T14+U14</f>
        <v>0</v>
      </c>
      <c r="W14" s="281"/>
      <c r="X14" s="281"/>
      <c r="Y14" s="281"/>
      <c r="Z14" s="284">
        <f>-X14+Y14</f>
        <v>0</v>
      </c>
      <c r="AA14" s="281"/>
      <c r="AB14" s="281"/>
      <c r="AC14" s="281"/>
      <c r="AD14" s="284">
        <f>-AB14+AC14</f>
        <v>0</v>
      </c>
    </row>
    <row r="15" spans="1:30" ht="21.95" customHeight="1" x14ac:dyDescent="0.2">
      <c r="A15" s="336">
        <v>322020</v>
      </c>
      <c r="B15" s="6" t="s">
        <v>112</v>
      </c>
      <c r="C15" s="281"/>
      <c r="D15" s="281"/>
      <c r="E15" s="281"/>
      <c r="F15" s="284">
        <f>-D15+E15</f>
        <v>0</v>
      </c>
      <c r="G15" s="281"/>
      <c r="H15" s="281"/>
      <c r="I15" s="281"/>
      <c r="J15" s="284">
        <f>-H15+I15</f>
        <v>0</v>
      </c>
      <c r="K15" s="281"/>
      <c r="L15" s="281"/>
      <c r="M15" s="281"/>
      <c r="N15" s="284">
        <f>-L15+M15</f>
        <v>0</v>
      </c>
      <c r="O15" s="281"/>
      <c r="P15" s="281"/>
      <c r="Q15" s="281"/>
      <c r="R15" s="284">
        <f>-P15+Q15</f>
        <v>0</v>
      </c>
      <c r="S15" s="281"/>
      <c r="T15" s="281"/>
      <c r="U15" s="281"/>
      <c r="V15" s="284">
        <f>-T15+U15</f>
        <v>0</v>
      </c>
      <c r="W15" s="281"/>
      <c r="X15" s="281"/>
      <c r="Y15" s="281"/>
      <c r="Z15" s="284">
        <f>-X15+Y15</f>
        <v>0</v>
      </c>
      <c r="AA15" s="281"/>
      <c r="AB15" s="281"/>
      <c r="AC15" s="281"/>
      <c r="AD15" s="284">
        <f>-AB15+AC15</f>
        <v>0</v>
      </c>
    </row>
    <row r="16" spans="1:30" ht="21.95" customHeight="1" x14ac:dyDescent="0.2">
      <c r="A16" s="336">
        <v>323010</v>
      </c>
      <c r="B16" s="6" t="s">
        <v>403</v>
      </c>
      <c r="C16" s="281"/>
      <c r="D16" s="281"/>
      <c r="E16" s="281"/>
      <c r="F16" s="284">
        <f>-D16+E16</f>
        <v>0</v>
      </c>
      <c r="G16" s="281"/>
      <c r="H16" s="281"/>
      <c r="I16" s="281"/>
      <c r="J16" s="284">
        <f>-H16+I16</f>
        <v>0</v>
      </c>
      <c r="K16" s="281"/>
      <c r="L16" s="281"/>
      <c r="M16" s="281"/>
      <c r="N16" s="284">
        <f>-L16+M16</f>
        <v>0</v>
      </c>
      <c r="O16" s="281"/>
      <c r="P16" s="281"/>
      <c r="Q16" s="281"/>
      <c r="R16" s="284">
        <f>-P16+Q16</f>
        <v>0</v>
      </c>
      <c r="S16" s="281"/>
      <c r="T16" s="281"/>
      <c r="U16" s="281"/>
      <c r="V16" s="284">
        <f>-T16+U16</f>
        <v>0</v>
      </c>
      <c r="W16" s="281"/>
      <c r="X16" s="281"/>
      <c r="Y16" s="281"/>
      <c r="Z16" s="284">
        <f>-X16+Y16</f>
        <v>0</v>
      </c>
      <c r="AA16" s="281"/>
      <c r="AB16" s="281"/>
      <c r="AC16" s="281"/>
      <c r="AD16" s="284">
        <f>-AB16+AC16</f>
        <v>0</v>
      </c>
    </row>
    <row r="17" spans="1:30" ht="21.95" customHeight="1" x14ac:dyDescent="0.2">
      <c r="A17" s="336">
        <v>323030</v>
      </c>
      <c r="B17" s="6" t="s">
        <v>402</v>
      </c>
      <c r="C17" s="281"/>
      <c r="D17" s="281"/>
      <c r="E17" s="281"/>
      <c r="F17" s="284">
        <f>-D17+E17</f>
        <v>0</v>
      </c>
      <c r="G17" s="281"/>
      <c r="H17" s="281"/>
      <c r="I17" s="281"/>
      <c r="J17" s="284">
        <f>-H17+I17</f>
        <v>0</v>
      </c>
      <c r="K17" s="281"/>
      <c r="L17" s="281"/>
      <c r="M17" s="281"/>
      <c r="N17" s="284">
        <f>-L17+M17</f>
        <v>0</v>
      </c>
      <c r="O17" s="281"/>
      <c r="P17" s="281"/>
      <c r="Q17" s="281"/>
      <c r="R17" s="284">
        <f>-P17+Q17</f>
        <v>0</v>
      </c>
      <c r="S17" s="281"/>
      <c r="T17" s="281"/>
      <c r="U17" s="281"/>
      <c r="V17" s="284">
        <f>-T17+U17</f>
        <v>0</v>
      </c>
      <c r="W17" s="281"/>
      <c r="X17" s="281"/>
      <c r="Y17" s="281"/>
      <c r="Z17" s="284">
        <f>-X17+Y17</f>
        <v>0</v>
      </c>
      <c r="AA17" s="281"/>
      <c r="AB17" s="281"/>
      <c r="AC17" s="281"/>
      <c r="AD17" s="284">
        <f>-AB17+AC17</f>
        <v>0</v>
      </c>
    </row>
    <row r="18" spans="1:30" ht="21.95" customHeight="1" x14ac:dyDescent="0.2">
      <c r="A18" s="336">
        <v>323050</v>
      </c>
      <c r="B18" s="6" t="s">
        <v>404</v>
      </c>
      <c r="C18" s="281"/>
      <c r="D18" s="281"/>
      <c r="E18" s="281"/>
      <c r="F18" s="284">
        <f>-D18+E18</f>
        <v>0</v>
      </c>
      <c r="G18" s="281"/>
      <c r="H18" s="281"/>
      <c r="I18" s="281"/>
      <c r="J18" s="284">
        <f>-H18+I18</f>
        <v>0</v>
      </c>
      <c r="K18" s="281"/>
      <c r="L18" s="281"/>
      <c r="M18" s="281"/>
      <c r="N18" s="284">
        <f>-L18+M18</f>
        <v>0</v>
      </c>
      <c r="O18" s="281"/>
      <c r="P18" s="281"/>
      <c r="Q18" s="281"/>
      <c r="R18" s="284">
        <f>-P18+Q18</f>
        <v>0</v>
      </c>
      <c r="S18" s="281"/>
      <c r="T18" s="281"/>
      <c r="U18" s="281"/>
      <c r="V18" s="284">
        <f>-T18+U18</f>
        <v>0</v>
      </c>
      <c r="W18" s="281"/>
      <c r="X18" s="281"/>
      <c r="Y18" s="281"/>
      <c r="Z18" s="284">
        <f>-X18+Y18</f>
        <v>0</v>
      </c>
      <c r="AA18" s="281"/>
      <c r="AB18" s="281"/>
      <c r="AC18" s="281"/>
      <c r="AD18" s="284">
        <f>-AB18+AC18</f>
        <v>0</v>
      </c>
    </row>
    <row r="19" spans="1:30" customFormat="1" ht="30" customHeight="1" x14ac:dyDescent="0.25">
      <c r="A19" s="336"/>
      <c r="B19" s="338" t="s">
        <v>409</v>
      </c>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row>
    <row r="20" spans="1:30" ht="21.95" customHeight="1" x14ac:dyDescent="0.2">
      <c r="A20" s="336">
        <v>331000</v>
      </c>
      <c r="B20" s="6" t="s">
        <v>405</v>
      </c>
      <c r="C20" s="281"/>
      <c r="D20" s="281"/>
      <c r="E20" s="281"/>
      <c r="F20" s="284">
        <f t="shared" ref="F20:F25" si="0">-D20+E20</f>
        <v>0</v>
      </c>
      <c r="G20" s="281"/>
      <c r="H20" s="281"/>
      <c r="I20" s="281"/>
      <c r="J20" s="284">
        <f t="shared" ref="J20:J25" si="1">-H20+I20</f>
        <v>0</v>
      </c>
      <c r="K20" s="281"/>
      <c r="L20" s="281"/>
      <c r="M20" s="281"/>
      <c r="N20" s="284">
        <f t="shared" ref="N20:N25" si="2">-L20+M20</f>
        <v>0</v>
      </c>
      <c r="O20" s="281"/>
      <c r="P20" s="281"/>
      <c r="Q20" s="281"/>
      <c r="R20" s="284">
        <f t="shared" ref="R20:R25" si="3">-P20+Q20</f>
        <v>0</v>
      </c>
      <c r="S20" s="281"/>
      <c r="T20" s="281"/>
      <c r="U20" s="281"/>
      <c r="V20" s="284">
        <f t="shared" ref="V20:V25" si="4">-T20+U20</f>
        <v>0</v>
      </c>
      <c r="W20" s="281"/>
      <c r="X20" s="281"/>
      <c r="Y20" s="281"/>
      <c r="Z20" s="284">
        <f t="shared" ref="Z20:Z25" si="5">-X20+Y20</f>
        <v>0</v>
      </c>
      <c r="AA20" s="281"/>
      <c r="AB20" s="281"/>
      <c r="AC20" s="281"/>
      <c r="AD20" s="284">
        <f t="shared" ref="AD20:AD25" si="6">-AB20+AC20</f>
        <v>0</v>
      </c>
    </row>
    <row r="21" spans="1:30" ht="21.95" customHeight="1" x14ac:dyDescent="0.2">
      <c r="A21" s="336" t="s">
        <v>1543</v>
      </c>
      <c r="B21" s="6" t="s">
        <v>406</v>
      </c>
      <c r="C21" s="281"/>
      <c r="D21" s="281"/>
      <c r="E21" s="281"/>
      <c r="F21" s="284">
        <f t="shared" si="0"/>
        <v>0</v>
      </c>
      <c r="G21" s="281"/>
      <c r="H21" s="281"/>
      <c r="I21" s="281"/>
      <c r="J21" s="284">
        <f t="shared" si="1"/>
        <v>0</v>
      </c>
      <c r="K21" s="281"/>
      <c r="L21" s="281"/>
      <c r="M21" s="281"/>
      <c r="N21" s="284">
        <f t="shared" si="2"/>
        <v>0</v>
      </c>
      <c r="O21" s="281"/>
      <c r="P21" s="281"/>
      <c r="Q21" s="281"/>
      <c r="R21" s="284">
        <f t="shared" si="3"/>
        <v>0</v>
      </c>
      <c r="S21" s="281"/>
      <c r="T21" s="281"/>
      <c r="U21" s="281"/>
      <c r="V21" s="284">
        <f t="shared" si="4"/>
        <v>0</v>
      </c>
      <c r="W21" s="281"/>
      <c r="X21" s="281"/>
      <c r="Y21" s="281"/>
      <c r="Z21" s="284">
        <f t="shared" si="5"/>
        <v>0</v>
      </c>
      <c r="AA21" s="281"/>
      <c r="AB21" s="281"/>
      <c r="AC21" s="281"/>
      <c r="AD21" s="284">
        <f t="shared" si="6"/>
        <v>0</v>
      </c>
    </row>
    <row r="22" spans="1:30" ht="21.95" customHeight="1" x14ac:dyDescent="0.2">
      <c r="A22" s="336">
        <v>334000</v>
      </c>
      <c r="B22" s="6" t="s">
        <v>407</v>
      </c>
      <c r="C22" s="281"/>
      <c r="D22" s="281"/>
      <c r="E22" s="281"/>
      <c r="F22" s="284">
        <f t="shared" si="0"/>
        <v>0</v>
      </c>
      <c r="G22" s="281"/>
      <c r="H22" s="281"/>
      <c r="I22" s="281"/>
      <c r="J22" s="284">
        <f t="shared" si="1"/>
        <v>0</v>
      </c>
      <c r="K22" s="281"/>
      <c r="L22" s="281"/>
      <c r="M22" s="281"/>
      <c r="N22" s="284">
        <f t="shared" si="2"/>
        <v>0</v>
      </c>
      <c r="O22" s="281"/>
      <c r="P22" s="281"/>
      <c r="Q22" s="281"/>
      <c r="R22" s="284">
        <f t="shared" si="3"/>
        <v>0</v>
      </c>
      <c r="S22" s="281"/>
      <c r="T22" s="281"/>
      <c r="U22" s="281"/>
      <c r="V22" s="284">
        <f t="shared" si="4"/>
        <v>0</v>
      </c>
      <c r="W22" s="281"/>
      <c r="X22" s="281"/>
      <c r="Y22" s="281"/>
      <c r="Z22" s="284">
        <f t="shared" si="5"/>
        <v>0</v>
      </c>
      <c r="AA22" s="281"/>
      <c r="AB22" s="281"/>
      <c r="AC22" s="281"/>
      <c r="AD22" s="284">
        <f t="shared" si="6"/>
        <v>0</v>
      </c>
    </row>
    <row r="23" spans="1:30" ht="21.95" customHeight="1" x14ac:dyDescent="0.2">
      <c r="A23" s="336" t="s">
        <v>1544</v>
      </c>
      <c r="B23" s="6" t="s">
        <v>408</v>
      </c>
      <c r="C23" s="281"/>
      <c r="D23" s="281"/>
      <c r="E23" s="281"/>
      <c r="F23" s="284">
        <f t="shared" si="0"/>
        <v>0</v>
      </c>
      <c r="G23" s="281"/>
      <c r="H23" s="281"/>
      <c r="I23" s="281"/>
      <c r="J23" s="284">
        <f t="shared" si="1"/>
        <v>0</v>
      </c>
      <c r="K23" s="281"/>
      <c r="L23" s="281"/>
      <c r="M23" s="281"/>
      <c r="N23" s="284">
        <f t="shared" si="2"/>
        <v>0</v>
      </c>
      <c r="O23" s="281"/>
      <c r="P23" s="281"/>
      <c r="Q23" s="281"/>
      <c r="R23" s="284">
        <f t="shared" si="3"/>
        <v>0</v>
      </c>
      <c r="S23" s="281"/>
      <c r="T23" s="281"/>
      <c r="U23" s="281"/>
      <c r="V23" s="284">
        <f t="shared" si="4"/>
        <v>0</v>
      </c>
      <c r="W23" s="281"/>
      <c r="X23" s="281"/>
      <c r="Y23" s="281"/>
      <c r="Z23" s="284">
        <f t="shared" si="5"/>
        <v>0</v>
      </c>
      <c r="AA23" s="281"/>
      <c r="AB23" s="281"/>
      <c r="AC23" s="281"/>
      <c r="AD23" s="284">
        <f t="shared" si="6"/>
        <v>0</v>
      </c>
    </row>
    <row r="24" spans="1:30" ht="21.95" customHeight="1" x14ac:dyDescent="0.2">
      <c r="A24" s="336">
        <v>337000</v>
      </c>
      <c r="B24" s="6" t="s">
        <v>962</v>
      </c>
      <c r="C24" s="281"/>
      <c r="D24" s="281"/>
      <c r="E24" s="281"/>
      <c r="F24" s="284">
        <f t="shared" si="0"/>
        <v>0</v>
      </c>
      <c r="G24" s="281"/>
      <c r="H24" s="281"/>
      <c r="I24" s="281"/>
      <c r="J24" s="284">
        <f t="shared" si="1"/>
        <v>0</v>
      </c>
      <c r="K24" s="281"/>
      <c r="L24" s="281"/>
      <c r="M24" s="281"/>
      <c r="N24" s="284">
        <f t="shared" si="2"/>
        <v>0</v>
      </c>
      <c r="O24" s="281"/>
      <c r="P24" s="281"/>
      <c r="Q24" s="281"/>
      <c r="R24" s="284">
        <f t="shared" si="3"/>
        <v>0</v>
      </c>
      <c r="S24" s="281"/>
      <c r="T24" s="281"/>
      <c r="U24" s="281"/>
      <c r="V24" s="284">
        <f t="shared" si="4"/>
        <v>0</v>
      </c>
      <c r="W24" s="281"/>
      <c r="X24" s="281"/>
      <c r="Y24" s="281"/>
      <c r="Z24" s="284">
        <f t="shared" si="5"/>
        <v>0</v>
      </c>
      <c r="AA24" s="281"/>
      <c r="AB24" s="281"/>
      <c r="AC24" s="281"/>
      <c r="AD24" s="284">
        <f t="shared" si="6"/>
        <v>0</v>
      </c>
    </row>
    <row r="25" spans="1:30" ht="21.95" customHeight="1" x14ac:dyDescent="0.2">
      <c r="A25" s="336">
        <v>338000</v>
      </c>
      <c r="B25" s="6" t="s">
        <v>964</v>
      </c>
      <c r="C25" s="281"/>
      <c r="D25" s="281"/>
      <c r="E25" s="281"/>
      <c r="F25" s="284">
        <f t="shared" si="0"/>
        <v>0</v>
      </c>
      <c r="G25" s="281"/>
      <c r="H25" s="281"/>
      <c r="I25" s="281"/>
      <c r="J25" s="284">
        <f t="shared" si="1"/>
        <v>0</v>
      </c>
      <c r="K25" s="281"/>
      <c r="L25" s="281"/>
      <c r="M25" s="281"/>
      <c r="N25" s="284">
        <f t="shared" si="2"/>
        <v>0</v>
      </c>
      <c r="O25" s="281"/>
      <c r="P25" s="281"/>
      <c r="Q25" s="281"/>
      <c r="R25" s="284">
        <f t="shared" si="3"/>
        <v>0</v>
      </c>
      <c r="S25" s="281"/>
      <c r="T25" s="281"/>
      <c r="U25" s="281"/>
      <c r="V25" s="284">
        <f t="shared" si="4"/>
        <v>0</v>
      </c>
      <c r="W25" s="281"/>
      <c r="X25" s="281"/>
      <c r="Y25" s="281"/>
      <c r="Z25" s="284">
        <f t="shared" si="5"/>
        <v>0</v>
      </c>
      <c r="AA25" s="281"/>
      <c r="AB25" s="281"/>
      <c r="AC25" s="281"/>
      <c r="AD25" s="284">
        <f t="shared" si="6"/>
        <v>0</v>
      </c>
    </row>
    <row r="26" spans="1:30" customFormat="1" ht="21.95" customHeight="1" x14ac:dyDescent="0.25">
      <c r="A26" s="336"/>
      <c r="B26" s="8" t="s">
        <v>184</v>
      </c>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row>
    <row r="27" spans="1:30" ht="21.95" customHeight="1" x14ac:dyDescent="0.2">
      <c r="A27" s="336">
        <v>341000</v>
      </c>
      <c r="B27" s="6" t="s">
        <v>410</v>
      </c>
      <c r="C27" s="281"/>
      <c r="D27" s="281"/>
      <c r="E27" s="281"/>
      <c r="F27" s="284">
        <f t="shared" ref="F27:F32" si="7">-D27+E27</f>
        <v>0</v>
      </c>
      <c r="G27" s="281"/>
      <c r="H27" s="281"/>
      <c r="I27" s="281"/>
      <c r="J27" s="284">
        <f t="shared" ref="J27:J32" si="8">-H27+I27</f>
        <v>0</v>
      </c>
      <c r="K27" s="281"/>
      <c r="L27" s="281"/>
      <c r="M27" s="281"/>
      <c r="N27" s="284">
        <f t="shared" ref="N27:N32" si="9">-L27+M27</f>
        <v>0</v>
      </c>
      <c r="O27" s="281"/>
      <c r="P27" s="281"/>
      <c r="Q27" s="281"/>
      <c r="R27" s="284">
        <f t="shared" ref="R27:R32" si="10">-P27+Q27</f>
        <v>0</v>
      </c>
      <c r="S27" s="281"/>
      <c r="T27" s="281"/>
      <c r="U27" s="281"/>
      <c r="V27" s="284">
        <f t="shared" ref="V27:V32" si="11">-T27+U27</f>
        <v>0</v>
      </c>
      <c r="W27" s="281"/>
      <c r="X27" s="281"/>
      <c r="Y27" s="281"/>
      <c r="Z27" s="284">
        <f t="shared" ref="Z27:Z32" si="12">-X27+Y27</f>
        <v>0</v>
      </c>
      <c r="AA27" s="281"/>
      <c r="AB27" s="281"/>
      <c r="AC27" s="281"/>
      <c r="AD27" s="284">
        <f t="shared" ref="AD27:AD32" si="13">-AB27+AC27</f>
        <v>0</v>
      </c>
    </row>
    <row r="28" spans="1:30" ht="21.95" customHeight="1" x14ac:dyDescent="0.2">
      <c r="A28" s="336">
        <v>342000</v>
      </c>
      <c r="B28" s="6" t="s">
        <v>191</v>
      </c>
      <c r="C28" s="281"/>
      <c r="D28" s="281"/>
      <c r="E28" s="281"/>
      <c r="F28" s="284">
        <f t="shared" si="7"/>
        <v>0</v>
      </c>
      <c r="G28" s="281"/>
      <c r="H28" s="281"/>
      <c r="I28" s="281"/>
      <c r="J28" s="284">
        <f t="shared" si="8"/>
        <v>0</v>
      </c>
      <c r="K28" s="281"/>
      <c r="L28" s="281"/>
      <c r="M28" s="281"/>
      <c r="N28" s="284">
        <f t="shared" si="9"/>
        <v>0</v>
      </c>
      <c r="O28" s="281"/>
      <c r="P28" s="281"/>
      <c r="Q28" s="281"/>
      <c r="R28" s="284">
        <f t="shared" si="10"/>
        <v>0</v>
      </c>
      <c r="S28" s="281"/>
      <c r="T28" s="281"/>
      <c r="U28" s="281"/>
      <c r="V28" s="284">
        <f t="shared" si="11"/>
        <v>0</v>
      </c>
      <c r="W28" s="281"/>
      <c r="X28" s="281"/>
      <c r="Y28" s="281"/>
      <c r="Z28" s="284">
        <f t="shared" si="12"/>
        <v>0</v>
      </c>
      <c r="AA28" s="281"/>
      <c r="AB28" s="281"/>
      <c r="AC28" s="281"/>
      <c r="AD28" s="284">
        <f t="shared" si="13"/>
        <v>0</v>
      </c>
    </row>
    <row r="29" spans="1:30" ht="21.95" customHeight="1" x14ac:dyDescent="0.2">
      <c r="A29" s="336">
        <v>343000</v>
      </c>
      <c r="B29" s="6" t="s">
        <v>192</v>
      </c>
      <c r="C29" s="281"/>
      <c r="D29" s="281"/>
      <c r="E29" s="281"/>
      <c r="F29" s="284">
        <f t="shared" si="7"/>
        <v>0</v>
      </c>
      <c r="G29" s="281"/>
      <c r="H29" s="281"/>
      <c r="I29" s="281"/>
      <c r="J29" s="284">
        <f t="shared" si="8"/>
        <v>0</v>
      </c>
      <c r="K29" s="281"/>
      <c r="L29" s="281"/>
      <c r="M29" s="281"/>
      <c r="N29" s="284">
        <f t="shared" si="9"/>
        <v>0</v>
      </c>
      <c r="O29" s="281"/>
      <c r="P29" s="281"/>
      <c r="Q29" s="281"/>
      <c r="R29" s="284">
        <f t="shared" si="10"/>
        <v>0</v>
      </c>
      <c r="S29" s="281"/>
      <c r="T29" s="281"/>
      <c r="U29" s="281"/>
      <c r="V29" s="284">
        <f t="shared" si="11"/>
        <v>0</v>
      </c>
      <c r="W29" s="281"/>
      <c r="X29" s="281"/>
      <c r="Y29" s="281"/>
      <c r="Z29" s="284">
        <f t="shared" si="12"/>
        <v>0</v>
      </c>
      <c r="AA29" s="281"/>
      <c r="AB29" s="281"/>
      <c r="AC29" s="281"/>
      <c r="AD29" s="284">
        <f t="shared" si="13"/>
        <v>0</v>
      </c>
    </row>
    <row r="30" spans="1:30" ht="21.95" customHeight="1" x14ac:dyDescent="0.2">
      <c r="A30" s="336">
        <v>344000</v>
      </c>
      <c r="B30" s="6" t="s">
        <v>160</v>
      </c>
      <c r="C30" s="281"/>
      <c r="D30" s="281"/>
      <c r="E30" s="281"/>
      <c r="F30" s="284">
        <f t="shared" si="7"/>
        <v>0</v>
      </c>
      <c r="G30" s="281"/>
      <c r="H30" s="281"/>
      <c r="I30" s="281"/>
      <c r="J30" s="284">
        <f t="shared" si="8"/>
        <v>0</v>
      </c>
      <c r="K30" s="281"/>
      <c r="L30" s="281"/>
      <c r="M30" s="281"/>
      <c r="N30" s="284">
        <f t="shared" si="9"/>
        <v>0</v>
      </c>
      <c r="O30" s="281"/>
      <c r="P30" s="281"/>
      <c r="Q30" s="281"/>
      <c r="R30" s="284">
        <f t="shared" si="10"/>
        <v>0</v>
      </c>
      <c r="S30" s="281"/>
      <c r="T30" s="281"/>
      <c r="U30" s="281"/>
      <c r="V30" s="284">
        <f t="shared" si="11"/>
        <v>0</v>
      </c>
      <c r="W30" s="281"/>
      <c r="X30" s="281"/>
      <c r="Y30" s="281"/>
      <c r="Z30" s="284">
        <f t="shared" si="12"/>
        <v>0</v>
      </c>
      <c r="AA30" s="281"/>
      <c r="AB30" s="281"/>
      <c r="AC30" s="281"/>
      <c r="AD30" s="284">
        <f t="shared" si="13"/>
        <v>0</v>
      </c>
    </row>
    <row r="31" spans="1:30" ht="21.95" customHeight="1" x14ac:dyDescent="0.2">
      <c r="A31" s="336">
        <v>345000</v>
      </c>
      <c r="B31" s="6" t="s">
        <v>161</v>
      </c>
      <c r="C31" s="281"/>
      <c r="D31" s="281"/>
      <c r="E31" s="281"/>
      <c r="F31" s="284">
        <f t="shared" si="7"/>
        <v>0</v>
      </c>
      <c r="G31" s="281"/>
      <c r="H31" s="281"/>
      <c r="I31" s="281"/>
      <c r="J31" s="284">
        <f t="shared" si="8"/>
        <v>0</v>
      </c>
      <c r="K31" s="281"/>
      <c r="L31" s="281"/>
      <c r="M31" s="281"/>
      <c r="N31" s="284">
        <f t="shared" si="9"/>
        <v>0</v>
      </c>
      <c r="O31" s="281"/>
      <c r="P31" s="281"/>
      <c r="Q31" s="281"/>
      <c r="R31" s="284">
        <f t="shared" si="10"/>
        <v>0</v>
      </c>
      <c r="S31" s="281"/>
      <c r="T31" s="281"/>
      <c r="U31" s="281"/>
      <c r="V31" s="284">
        <f t="shared" si="11"/>
        <v>0</v>
      </c>
      <c r="W31" s="281"/>
      <c r="X31" s="281"/>
      <c r="Y31" s="281"/>
      <c r="Z31" s="284">
        <f t="shared" si="12"/>
        <v>0</v>
      </c>
      <c r="AA31" s="281"/>
      <c r="AB31" s="281"/>
      <c r="AC31" s="281"/>
      <c r="AD31" s="284">
        <f t="shared" si="13"/>
        <v>0</v>
      </c>
    </row>
    <row r="32" spans="1:30" ht="21.95" customHeight="1" x14ac:dyDescent="0.2">
      <c r="A32" s="336">
        <v>346000</v>
      </c>
      <c r="B32" s="6" t="s">
        <v>195</v>
      </c>
      <c r="C32" s="281"/>
      <c r="D32" s="281"/>
      <c r="E32" s="281"/>
      <c r="F32" s="284">
        <f t="shared" si="7"/>
        <v>0</v>
      </c>
      <c r="G32" s="281"/>
      <c r="H32" s="281"/>
      <c r="I32" s="281"/>
      <c r="J32" s="284">
        <f t="shared" si="8"/>
        <v>0</v>
      </c>
      <c r="K32" s="281"/>
      <c r="L32" s="281"/>
      <c r="M32" s="281"/>
      <c r="N32" s="284">
        <f t="shared" si="9"/>
        <v>0</v>
      </c>
      <c r="O32" s="281"/>
      <c r="P32" s="281"/>
      <c r="Q32" s="281"/>
      <c r="R32" s="284">
        <f t="shared" si="10"/>
        <v>0</v>
      </c>
      <c r="S32" s="281"/>
      <c r="T32" s="281"/>
      <c r="U32" s="281"/>
      <c r="V32" s="284">
        <f t="shared" si="11"/>
        <v>0</v>
      </c>
      <c r="W32" s="281"/>
      <c r="X32" s="281"/>
      <c r="Y32" s="281"/>
      <c r="Z32" s="284">
        <f t="shared" si="12"/>
        <v>0</v>
      </c>
      <c r="AA32" s="281"/>
      <c r="AB32" s="281"/>
      <c r="AC32" s="281"/>
      <c r="AD32" s="284">
        <f t="shared" si="13"/>
        <v>0</v>
      </c>
    </row>
    <row r="33" spans="1:30" customFormat="1" ht="21.95" customHeight="1" x14ac:dyDescent="0.25">
      <c r="A33" s="336"/>
      <c r="B33" s="8" t="s">
        <v>185</v>
      </c>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row>
    <row r="34" spans="1:30" ht="21.95" customHeight="1" x14ac:dyDescent="0.2">
      <c r="A34" s="336">
        <v>351010</v>
      </c>
      <c r="B34" s="6" t="s">
        <v>273</v>
      </c>
      <c r="C34" s="281"/>
      <c r="D34" s="281"/>
      <c r="E34" s="281"/>
      <c r="F34" s="284">
        <f>-D34+E34</f>
        <v>0</v>
      </c>
      <c r="G34" s="281"/>
      <c r="H34" s="281"/>
      <c r="I34" s="281"/>
      <c r="J34" s="284">
        <f>-H34+I34</f>
        <v>0</v>
      </c>
      <c r="K34" s="281"/>
      <c r="L34" s="281"/>
      <c r="M34" s="281"/>
      <c r="N34" s="284">
        <f>-L34+M34</f>
        <v>0</v>
      </c>
      <c r="O34" s="281"/>
      <c r="P34" s="281"/>
      <c r="Q34" s="281"/>
      <c r="R34" s="284">
        <f>-P34+Q34</f>
        <v>0</v>
      </c>
      <c r="S34" s="281"/>
      <c r="T34" s="281"/>
      <c r="U34" s="281"/>
      <c r="V34" s="284">
        <f>-T34+U34</f>
        <v>0</v>
      </c>
      <c r="W34" s="281"/>
      <c r="X34" s="281"/>
      <c r="Y34" s="281"/>
      <c r="Z34" s="284">
        <f>-X34+Y34</f>
        <v>0</v>
      </c>
      <c r="AA34" s="281"/>
      <c r="AB34" s="281"/>
      <c r="AC34" s="281"/>
      <c r="AD34" s="284">
        <f>-AB34+AC34</f>
        <v>0</v>
      </c>
    </row>
    <row r="35" spans="1:30" ht="21.95" customHeight="1" x14ac:dyDescent="0.2">
      <c r="A35" s="336">
        <v>351020</v>
      </c>
      <c r="B35" s="6" t="s">
        <v>275</v>
      </c>
      <c r="C35" s="281"/>
      <c r="D35" s="281"/>
      <c r="E35" s="281"/>
      <c r="F35" s="284">
        <f>-D35+E35</f>
        <v>0</v>
      </c>
      <c r="G35" s="281"/>
      <c r="H35" s="281"/>
      <c r="I35" s="281"/>
      <c r="J35" s="284">
        <f>-H35+I35</f>
        <v>0</v>
      </c>
      <c r="K35" s="281"/>
      <c r="L35" s="281"/>
      <c r="M35" s="281"/>
      <c r="N35" s="284">
        <f>-L35+M35</f>
        <v>0</v>
      </c>
      <c r="O35" s="281"/>
      <c r="P35" s="281"/>
      <c r="Q35" s="281"/>
      <c r="R35" s="284">
        <f>-P35+Q35</f>
        <v>0</v>
      </c>
      <c r="S35" s="281"/>
      <c r="T35" s="281"/>
      <c r="U35" s="281"/>
      <c r="V35" s="284">
        <f>-T35+U35</f>
        <v>0</v>
      </c>
      <c r="W35" s="281"/>
      <c r="X35" s="281"/>
      <c r="Y35" s="281"/>
      <c r="Z35" s="284">
        <f>-X35+Y35</f>
        <v>0</v>
      </c>
      <c r="AA35" s="281"/>
      <c r="AB35" s="281"/>
      <c r="AC35" s="281"/>
      <c r="AD35" s="284">
        <f>-AB35+AC35</f>
        <v>0</v>
      </c>
    </row>
    <row r="36" spans="1:30" ht="21.95" customHeight="1" x14ac:dyDescent="0.2">
      <c r="A36" s="336">
        <v>351030</v>
      </c>
      <c r="B36" s="6" t="s">
        <v>274</v>
      </c>
      <c r="C36" s="281"/>
      <c r="D36" s="281"/>
      <c r="E36" s="281"/>
      <c r="F36" s="284">
        <f>-D36+E36</f>
        <v>0</v>
      </c>
      <c r="G36" s="281"/>
      <c r="H36" s="281"/>
      <c r="I36" s="281"/>
      <c r="J36" s="284">
        <f>-H36+I36</f>
        <v>0</v>
      </c>
      <c r="K36" s="281"/>
      <c r="L36" s="281"/>
      <c r="M36" s="281"/>
      <c r="N36" s="284">
        <f>-L36+M36</f>
        <v>0</v>
      </c>
      <c r="O36" s="281"/>
      <c r="P36" s="281"/>
      <c r="Q36" s="281"/>
      <c r="R36" s="284">
        <f>-P36+Q36</f>
        <v>0</v>
      </c>
      <c r="S36" s="281"/>
      <c r="T36" s="281"/>
      <c r="U36" s="281"/>
      <c r="V36" s="284">
        <f>-T36+U36</f>
        <v>0</v>
      </c>
      <c r="W36" s="281"/>
      <c r="X36" s="281"/>
      <c r="Y36" s="281"/>
      <c r="Z36" s="284">
        <f>-X36+Y36</f>
        <v>0</v>
      </c>
      <c r="AA36" s="281"/>
      <c r="AB36" s="281"/>
      <c r="AC36" s="281"/>
      <c r="AD36" s="284">
        <f>-AB36+AC36</f>
        <v>0</v>
      </c>
    </row>
    <row r="37" spans="1:30" ht="21.95" customHeight="1" x14ac:dyDescent="0.25">
      <c r="A37" s="336">
        <v>360000</v>
      </c>
      <c r="B37" s="8" t="s">
        <v>186</v>
      </c>
      <c r="C37" s="281"/>
      <c r="D37" s="281"/>
      <c r="E37" s="281"/>
      <c r="F37" s="284">
        <f>-D37+E37</f>
        <v>0</v>
      </c>
      <c r="G37" s="281"/>
      <c r="H37" s="281"/>
      <c r="I37" s="281"/>
      <c r="J37" s="284">
        <f>-H37+I37</f>
        <v>0</v>
      </c>
      <c r="K37" s="281"/>
      <c r="L37" s="281"/>
      <c r="M37" s="281"/>
      <c r="N37" s="284">
        <f>-L37+M37</f>
        <v>0</v>
      </c>
      <c r="O37" s="281"/>
      <c r="P37" s="281"/>
      <c r="Q37" s="281"/>
      <c r="R37" s="284">
        <f>-P37+Q37</f>
        <v>0</v>
      </c>
      <c r="S37" s="281"/>
      <c r="T37" s="281"/>
      <c r="U37" s="281"/>
      <c r="V37" s="284">
        <f>-T37+U37</f>
        <v>0</v>
      </c>
      <c r="W37" s="281"/>
      <c r="X37" s="281"/>
      <c r="Y37" s="281"/>
      <c r="Z37" s="284">
        <f>-X37+Y37</f>
        <v>0</v>
      </c>
      <c r="AA37" s="281"/>
      <c r="AB37" s="281"/>
      <c r="AC37" s="281"/>
      <c r="AD37" s="284">
        <f>-AB37+AC37</f>
        <v>0</v>
      </c>
    </row>
    <row r="38" spans="1:30" ht="21.95" customHeight="1" x14ac:dyDescent="0.25">
      <c r="A38" s="336">
        <v>370000</v>
      </c>
      <c r="B38" s="8" t="s">
        <v>187</v>
      </c>
      <c r="C38" s="281"/>
      <c r="D38" s="281"/>
      <c r="E38" s="281"/>
      <c r="F38" s="284">
        <f>-D38+E38</f>
        <v>0</v>
      </c>
      <c r="G38" s="281"/>
      <c r="H38" s="281"/>
      <c r="I38" s="281"/>
      <c r="J38" s="284">
        <f>-H38+I38</f>
        <v>0</v>
      </c>
      <c r="K38" s="281"/>
      <c r="L38" s="281"/>
      <c r="M38" s="281"/>
      <c r="N38" s="284">
        <f>-L38+M38</f>
        <v>0</v>
      </c>
      <c r="O38" s="281"/>
      <c r="P38" s="281"/>
      <c r="Q38" s="281"/>
      <c r="R38" s="284">
        <f>-P38+Q38</f>
        <v>0</v>
      </c>
      <c r="S38" s="281"/>
      <c r="T38" s="281"/>
      <c r="U38" s="281"/>
      <c r="V38" s="284">
        <f>-T38+U38</f>
        <v>0</v>
      </c>
      <c r="W38" s="281"/>
      <c r="X38" s="281"/>
      <c r="Y38" s="281"/>
      <c r="Z38" s="284">
        <f>-X38+Y38</f>
        <v>0</v>
      </c>
      <c r="AA38" s="281"/>
      <c r="AB38" s="281"/>
      <c r="AC38" s="281"/>
      <c r="AD38" s="284">
        <f>-AB38+AC38</f>
        <v>0</v>
      </c>
    </row>
    <row r="39" spans="1:30" customFormat="1" ht="21.95" customHeight="1" thickBot="1" x14ac:dyDescent="0.25">
      <c r="A39" s="336"/>
      <c r="B39" s="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row>
    <row r="40" spans="1:30" customFormat="1" ht="21.95" customHeight="1" x14ac:dyDescent="0.25">
      <c r="A40" s="336"/>
      <c r="B40" s="9" t="s">
        <v>111</v>
      </c>
      <c r="C40" s="284">
        <f t="shared" ref="C40:N40" si="14">SUM(C9:C39)</f>
        <v>0</v>
      </c>
      <c r="D40" s="284">
        <f t="shared" si="14"/>
        <v>0</v>
      </c>
      <c r="E40" s="284">
        <f t="shared" si="14"/>
        <v>0</v>
      </c>
      <c r="F40" s="284">
        <f t="shared" si="14"/>
        <v>0</v>
      </c>
      <c r="G40" s="284">
        <f t="shared" si="14"/>
        <v>0</v>
      </c>
      <c r="H40" s="284">
        <f t="shared" si="14"/>
        <v>0</v>
      </c>
      <c r="I40" s="284">
        <f t="shared" si="14"/>
        <v>0</v>
      </c>
      <c r="J40" s="284">
        <f t="shared" si="14"/>
        <v>0</v>
      </c>
      <c r="K40" s="284">
        <f t="shared" si="14"/>
        <v>0</v>
      </c>
      <c r="L40" s="284">
        <f t="shared" si="14"/>
        <v>0</v>
      </c>
      <c r="M40" s="284">
        <f t="shared" si="14"/>
        <v>0</v>
      </c>
      <c r="N40" s="284">
        <f t="shared" si="14"/>
        <v>0</v>
      </c>
      <c r="O40" s="284">
        <f t="shared" ref="O40:AD40" si="15">SUM(O9:O39)</f>
        <v>0</v>
      </c>
      <c r="P40" s="284">
        <f t="shared" si="15"/>
        <v>0</v>
      </c>
      <c r="Q40" s="284">
        <f t="shared" si="15"/>
        <v>0</v>
      </c>
      <c r="R40" s="284">
        <f t="shared" si="15"/>
        <v>0</v>
      </c>
      <c r="S40" s="284">
        <f t="shared" si="15"/>
        <v>0</v>
      </c>
      <c r="T40" s="284">
        <f t="shared" si="15"/>
        <v>0</v>
      </c>
      <c r="U40" s="284">
        <f t="shared" si="15"/>
        <v>0</v>
      </c>
      <c r="V40" s="284">
        <f t="shared" si="15"/>
        <v>0</v>
      </c>
      <c r="W40" s="284">
        <f t="shared" si="15"/>
        <v>0</v>
      </c>
      <c r="X40" s="284">
        <f t="shared" si="15"/>
        <v>0</v>
      </c>
      <c r="Y40" s="284">
        <f t="shared" si="15"/>
        <v>0</v>
      </c>
      <c r="Z40" s="284">
        <f t="shared" si="15"/>
        <v>0</v>
      </c>
      <c r="AA40" s="284">
        <f t="shared" si="15"/>
        <v>0</v>
      </c>
      <c r="AB40" s="284">
        <f t="shared" si="15"/>
        <v>0</v>
      </c>
      <c r="AC40" s="284">
        <f t="shared" si="15"/>
        <v>0</v>
      </c>
      <c r="AD40" s="284">
        <f t="shared" si="15"/>
        <v>0</v>
      </c>
    </row>
    <row r="41" spans="1:30" ht="20.100000000000001" customHeight="1" x14ac:dyDescent="0.25">
      <c r="A41" s="275"/>
      <c r="B41" s="239"/>
      <c r="C41" s="322" t="s">
        <v>1066</v>
      </c>
      <c r="D41" s="323"/>
      <c r="E41" s="323"/>
      <c r="F41" s="323"/>
      <c r="G41" s="322" t="s">
        <v>1067</v>
      </c>
      <c r="H41" s="323"/>
      <c r="I41" s="323"/>
      <c r="J41" s="323"/>
      <c r="K41" s="322" t="s">
        <v>1068</v>
      </c>
      <c r="L41" s="323"/>
      <c r="M41" s="323"/>
      <c r="N41" s="323"/>
      <c r="O41" s="322" t="s">
        <v>1068</v>
      </c>
      <c r="P41" s="323"/>
      <c r="Q41" s="323"/>
      <c r="R41" s="323"/>
      <c r="S41" s="322" t="s">
        <v>1068</v>
      </c>
      <c r="T41" s="323"/>
      <c r="U41" s="323"/>
      <c r="V41" s="323"/>
      <c r="W41" s="322" t="s">
        <v>1068</v>
      </c>
      <c r="X41" s="323"/>
      <c r="Y41" s="323"/>
      <c r="Z41" s="323"/>
      <c r="AA41" s="322" t="s">
        <v>1068</v>
      </c>
      <c r="AB41" s="323"/>
      <c r="AC41" s="323"/>
      <c r="AD41" s="323"/>
    </row>
    <row r="42" spans="1:30" ht="15" x14ac:dyDescent="0.2">
      <c r="A42" s="275"/>
      <c r="B42" s="239"/>
      <c r="C42" s="239"/>
      <c r="D42" s="239"/>
      <c r="E42" s="239"/>
      <c r="F42" s="239"/>
      <c r="G42" s="239"/>
      <c r="H42" s="239"/>
      <c r="I42" s="239"/>
      <c r="J42" s="239"/>
      <c r="K42" s="239"/>
      <c r="L42" s="239"/>
      <c r="M42" s="239"/>
      <c r="N42" s="239"/>
    </row>
    <row r="43" spans="1:30" ht="15" x14ac:dyDescent="0.2">
      <c r="A43" s="275"/>
      <c r="B43" s="239"/>
      <c r="C43" s="239"/>
      <c r="D43" s="239"/>
      <c r="E43" s="239"/>
      <c r="F43" s="239"/>
      <c r="G43" s="239"/>
      <c r="H43" s="239"/>
      <c r="I43" s="239"/>
      <c r="J43" s="239"/>
      <c r="K43" s="239"/>
      <c r="L43" s="239"/>
      <c r="M43" s="239"/>
      <c r="N43" s="239"/>
    </row>
    <row r="44" spans="1:30" ht="15" x14ac:dyDescent="0.2">
      <c r="A44" s="275"/>
      <c r="B44" s="239"/>
      <c r="C44" s="239"/>
      <c r="D44" s="239"/>
      <c r="E44" s="239"/>
      <c r="F44" s="239"/>
      <c r="G44" s="239"/>
      <c r="H44" s="239"/>
      <c r="I44" s="239"/>
      <c r="J44" s="239"/>
      <c r="K44" s="239"/>
      <c r="L44" s="239"/>
      <c r="M44" s="239"/>
      <c r="N44" s="239"/>
    </row>
    <row r="45" spans="1:30" ht="15" x14ac:dyDescent="0.2">
      <c r="A45" s="275"/>
      <c r="B45" s="239"/>
      <c r="C45" s="239"/>
      <c r="D45" s="239"/>
      <c r="E45" s="239"/>
      <c r="F45" s="239"/>
      <c r="G45" s="239"/>
      <c r="H45" s="239"/>
      <c r="I45" s="239"/>
      <c r="J45" s="239"/>
      <c r="K45" s="239"/>
      <c r="L45" s="239"/>
      <c r="M45" s="239"/>
      <c r="N45" s="239"/>
    </row>
    <row r="46" spans="1:30" ht="15" x14ac:dyDescent="0.2">
      <c r="A46" s="275"/>
      <c r="B46" s="239"/>
      <c r="C46" s="239"/>
      <c r="D46" s="239"/>
      <c r="E46" s="239"/>
      <c r="F46" s="239"/>
      <c r="G46" s="239"/>
      <c r="H46" s="239"/>
      <c r="I46" s="239"/>
      <c r="J46" s="239"/>
      <c r="K46" s="239"/>
      <c r="L46" s="239"/>
      <c r="M46" s="239"/>
      <c r="N46" s="239"/>
    </row>
    <row r="47" spans="1:30" ht="15" x14ac:dyDescent="0.2">
      <c r="A47" s="275"/>
      <c r="B47" s="239"/>
      <c r="C47" s="239"/>
      <c r="D47" s="239"/>
      <c r="E47" s="239"/>
      <c r="F47" s="239"/>
      <c r="G47" s="239"/>
      <c r="H47" s="239"/>
      <c r="I47" s="239"/>
      <c r="J47" s="239"/>
      <c r="K47" s="239"/>
      <c r="L47" s="239"/>
      <c r="M47" s="239"/>
      <c r="N47" s="239"/>
    </row>
    <row r="48" spans="1:30" ht="15" x14ac:dyDescent="0.2">
      <c r="A48" s="275"/>
      <c r="B48" s="239"/>
      <c r="C48" s="239"/>
      <c r="D48" s="239"/>
      <c r="E48" s="239"/>
      <c r="F48" s="239"/>
      <c r="G48" s="239"/>
      <c r="H48" s="239"/>
      <c r="I48" s="239"/>
      <c r="J48" s="239"/>
      <c r="K48" s="239"/>
      <c r="L48" s="239"/>
      <c r="M48" s="239"/>
      <c r="N48" s="239"/>
    </row>
    <row r="49" spans="1:14" ht="15" x14ac:dyDescent="0.2">
      <c r="A49" s="275"/>
      <c r="B49" s="239"/>
      <c r="C49" s="239"/>
      <c r="D49" s="239"/>
      <c r="E49" s="239"/>
      <c r="F49" s="239"/>
      <c r="G49" s="239"/>
      <c r="H49" s="239"/>
      <c r="I49" s="239"/>
      <c r="J49" s="239"/>
      <c r="K49" s="239"/>
      <c r="L49" s="239"/>
      <c r="M49" s="239"/>
      <c r="N49" s="239"/>
    </row>
    <row r="50" spans="1:14" ht="15" x14ac:dyDescent="0.2">
      <c r="A50" s="275"/>
      <c r="B50" s="239"/>
      <c r="C50" s="239"/>
      <c r="D50" s="239"/>
      <c r="E50" s="239"/>
      <c r="F50" s="239"/>
      <c r="G50" s="239"/>
      <c r="H50" s="239"/>
      <c r="I50" s="239"/>
      <c r="J50" s="239"/>
      <c r="K50" s="239"/>
      <c r="L50" s="239"/>
      <c r="M50" s="239"/>
      <c r="N50" s="239"/>
    </row>
    <row r="51" spans="1:14" ht="15" x14ac:dyDescent="0.2">
      <c r="A51" s="275"/>
      <c r="B51" s="239"/>
      <c r="C51" s="239"/>
      <c r="D51" s="239"/>
      <c r="E51" s="239"/>
      <c r="F51" s="239"/>
      <c r="G51" s="239"/>
      <c r="H51" s="239"/>
      <c r="I51" s="239"/>
      <c r="J51" s="239"/>
      <c r="K51" s="239"/>
      <c r="L51" s="239"/>
      <c r="M51" s="239"/>
      <c r="N51" s="239"/>
    </row>
    <row r="52" spans="1:14" ht="15" x14ac:dyDescent="0.2">
      <c r="A52" s="275"/>
      <c r="B52" s="239"/>
      <c r="C52" s="239"/>
      <c r="D52" s="239"/>
      <c r="E52" s="239"/>
      <c r="F52" s="239"/>
      <c r="G52" s="239"/>
      <c r="H52" s="239"/>
      <c r="I52" s="239"/>
      <c r="J52" s="239"/>
      <c r="K52" s="239"/>
      <c r="L52" s="239"/>
      <c r="M52" s="239"/>
      <c r="N52" s="239"/>
    </row>
    <row r="53" spans="1:14" ht="15" x14ac:dyDescent="0.2">
      <c r="A53" s="275"/>
      <c r="B53" s="239"/>
      <c r="C53" s="239"/>
      <c r="D53" s="239"/>
      <c r="E53" s="239"/>
      <c r="F53" s="239"/>
      <c r="G53" s="239"/>
      <c r="H53" s="239"/>
      <c r="I53" s="239"/>
      <c r="J53" s="239"/>
      <c r="K53" s="239"/>
      <c r="L53" s="239"/>
      <c r="M53" s="239"/>
      <c r="N53" s="239"/>
    </row>
    <row r="54" spans="1:14" ht="15" x14ac:dyDescent="0.2">
      <c r="A54" s="275"/>
      <c r="B54" s="239"/>
      <c r="C54" s="239"/>
      <c r="D54" s="239"/>
      <c r="E54" s="239"/>
      <c r="F54" s="239"/>
      <c r="G54" s="239"/>
      <c r="H54" s="239"/>
      <c r="I54" s="239"/>
      <c r="J54" s="239"/>
      <c r="K54" s="239"/>
      <c r="L54" s="239"/>
      <c r="M54" s="239"/>
      <c r="N54" s="239"/>
    </row>
    <row r="55" spans="1:14" ht="15" x14ac:dyDescent="0.2">
      <c r="A55" s="275"/>
      <c r="B55" s="239"/>
      <c r="C55" s="239"/>
      <c r="D55" s="239"/>
      <c r="E55" s="239"/>
      <c r="F55" s="239"/>
      <c r="G55" s="239"/>
      <c r="H55" s="239"/>
      <c r="I55" s="239"/>
      <c r="J55" s="239"/>
      <c r="K55" s="239"/>
      <c r="L55" s="239"/>
      <c r="M55" s="239"/>
      <c r="N55" s="239"/>
    </row>
    <row r="56" spans="1:14" ht="15" x14ac:dyDescent="0.2">
      <c r="A56" s="275"/>
      <c r="B56" s="239"/>
      <c r="C56" s="239"/>
      <c r="D56" s="239"/>
      <c r="E56" s="239"/>
      <c r="F56" s="239"/>
      <c r="G56" s="239"/>
      <c r="H56" s="239"/>
      <c r="I56" s="239"/>
      <c r="J56" s="239"/>
      <c r="K56" s="239"/>
      <c r="L56" s="239"/>
      <c r="M56" s="239"/>
      <c r="N56" s="239"/>
    </row>
    <row r="57" spans="1:14" ht="15" x14ac:dyDescent="0.2">
      <c r="A57" s="275"/>
      <c r="B57" s="239"/>
      <c r="C57" s="239"/>
      <c r="D57" s="239"/>
      <c r="E57" s="239"/>
      <c r="F57" s="239"/>
      <c r="G57" s="239"/>
      <c r="H57" s="239"/>
      <c r="I57" s="239"/>
      <c r="J57" s="239"/>
      <c r="K57" s="239"/>
      <c r="L57" s="239"/>
      <c r="M57" s="239"/>
      <c r="N57" s="239"/>
    </row>
    <row r="58" spans="1:14" ht="15" x14ac:dyDescent="0.2">
      <c r="A58" s="275"/>
      <c r="B58" s="239"/>
      <c r="C58" s="239"/>
      <c r="D58" s="239"/>
      <c r="E58" s="239"/>
      <c r="F58" s="239"/>
      <c r="G58" s="239"/>
      <c r="H58" s="239"/>
      <c r="I58" s="239"/>
      <c r="J58" s="239"/>
      <c r="K58" s="239"/>
      <c r="L58" s="239"/>
      <c r="M58" s="239"/>
      <c r="N58" s="239"/>
    </row>
    <row r="59" spans="1:14" ht="15" x14ac:dyDescent="0.2">
      <c r="A59" s="239"/>
      <c r="B59" s="239"/>
      <c r="C59" s="239"/>
      <c r="D59" s="239"/>
      <c r="E59" s="239"/>
      <c r="F59" s="239"/>
      <c r="G59" s="239"/>
      <c r="H59" s="239"/>
      <c r="I59" s="239"/>
      <c r="J59" s="239"/>
      <c r="K59" s="239"/>
      <c r="L59" s="239"/>
      <c r="M59" s="239"/>
      <c r="N59" s="239"/>
    </row>
    <row r="60" spans="1:14" ht="15" x14ac:dyDescent="0.2">
      <c r="A60" s="239"/>
      <c r="B60" s="239"/>
      <c r="C60" s="239"/>
      <c r="D60" s="239"/>
      <c r="E60" s="239"/>
      <c r="F60" s="239"/>
      <c r="G60" s="239"/>
      <c r="H60" s="239"/>
      <c r="I60" s="239"/>
      <c r="J60" s="239"/>
      <c r="K60" s="239"/>
      <c r="L60" s="239"/>
      <c r="M60" s="239"/>
      <c r="N60" s="239"/>
    </row>
    <row r="61" spans="1:14" ht="15" x14ac:dyDescent="0.2">
      <c r="A61" s="239"/>
      <c r="B61" s="239"/>
      <c r="C61" s="239"/>
      <c r="D61" s="239"/>
      <c r="E61" s="239"/>
      <c r="F61" s="239"/>
      <c r="G61" s="239"/>
      <c r="H61" s="239"/>
      <c r="I61" s="239"/>
      <c r="J61" s="239"/>
      <c r="K61" s="239"/>
      <c r="L61" s="239"/>
      <c r="M61" s="239"/>
      <c r="N61" s="239"/>
    </row>
    <row r="62" spans="1:14" ht="15" x14ac:dyDescent="0.2">
      <c r="A62" s="239"/>
      <c r="B62" s="239"/>
      <c r="C62" s="239"/>
      <c r="D62" s="239"/>
      <c r="E62" s="239"/>
      <c r="F62" s="239"/>
      <c r="G62" s="239"/>
      <c r="H62" s="239"/>
      <c r="I62" s="239"/>
      <c r="J62" s="239"/>
      <c r="K62" s="239"/>
      <c r="L62" s="239"/>
      <c r="M62" s="239"/>
      <c r="N62" s="239"/>
    </row>
    <row r="63" spans="1:14" ht="15" x14ac:dyDescent="0.2">
      <c r="A63" s="239"/>
      <c r="B63" s="239"/>
      <c r="C63" s="239"/>
      <c r="D63" s="239"/>
      <c r="E63" s="239"/>
      <c r="F63" s="239"/>
      <c r="G63" s="239"/>
      <c r="H63" s="239"/>
      <c r="I63" s="239"/>
      <c r="J63" s="239"/>
      <c r="K63" s="239"/>
      <c r="L63" s="239"/>
      <c r="M63" s="239"/>
      <c r="N63" s="239"/>
    </row>
    <row r="64" spans="1:14" ht="15" x14ac:dyDescent="0.2">
      <c r="A64" s="239"/>
      <c r="B64" s="239"/>
      <c r="C64" s="239"/>
      <c r="D64" s="239"/>
      <c r="E64" s="239"/>
      <c r="F64" s="239"/>
      <c r="G64" s="239"/>
      <c r="H64" s="239"/>
      <c r="I64" s="239"/>
      <c r="J64" s="239"/>
      <c r="K64" s="239"/>
      <c r="L64" s="239"/>
      <c r="M64" s="239"/>
      <c r="N64" s="239"/>
    </row>
    <row r="65" spans="1:14" ht="15" x14ac:dyDescent="0.2">
      <c r="A65" s="239"/>
      <c r="B65" s="239"/>
      <c r="C65" s="239"/>
      <c r="D65" s="239"/>
      <c r="E65" s="239"/>
      <c r="F65" s="239"/>
      <c r="G65" s="239"/>
      <c r="H65" s="239"/>
      <c r="I65" s="239"/>
      <c r="J65" s="239"/>
      <c r="K65" s="239"/>
      <c r="L65" s="239"/>
      <c r="M65" s="239"/>
      <c r="N65" s="239"/>
    </row>
    <row r="66" spans="1:14" ht="15" x14ac:dyDescent="0.2">
      <c r="A66" s="239"/>
      <c r="B66" s="239"/>
      <c r="C66" s="239"/>
      <c r="D66" s="239"/>
      <c r="E66" s="239"/>
      <c r="F66" s="239"/>
      <c r="G66" s="239"/>
      <c r="H66" s="239"/>
      <c r="I66" s="239"/>
      <c r="J66" s="239"/>
      <c r="K66" s="239"/>
      <c r="L66" s="239"/>
      <c r="M66" s="239"/>
      <c r="N66" s="239"/>
    </row>
    <row r="67" spans="1:14" ht="15" x14ac:dyDescent="0.2">
      <c r="A67" s="239"/>
      <c r="B67" s="239"/>
      <c r="C67" s="239"/>
      <c r="D67" s="239"/>
      <c r="E67" s="239"/>
      <c r="F67" s="239"/>
      <c r="G67" s="239"/>
      <c r="H67" s="239"/>
      <c r="I67" s="239"/>
      <c r="J67" s="239"/>
      <c r="K67" s="239"/>
      <c r="L67" s="239"/>
      <c r="M67" s="239"/>
      <c r="N67" s="239"/>
    </row>
    <row r="68" spans="1:14" ht="15" x14ac:dyDescent="0.2">
      <c r="A68" s="239"/>
      <c r="B68" s="239"/>
      <c r="C68" s="239"/>
      <c r="D68" s="239"/>
      <c r="E68" s="239"/>
      <c r="F68" s="239"/>
      <c r="G68" s="239"/>
      <c r="H68" s="239"/>
      <c r="I68" s="239"/>
      <c r="J68" s="239"/>
      <c r="K68" s="239"/>
      <c r="L68" s="239"/>
      <c r="M68" s="239"/>
      <c r="N68" s="239"/>
    </row>
    <row r="69" spans="1:14" ht="15" x14ac:dyDescent="0.2">
      <c r="A69" s="239"/>
      <c r="B69" s="239"/>
      <c r="C69" s="239"/>
      <c r="D69" s="239"/>
      <c r="E69" s="239"/>
      <c r="F69" s="239"/>
      <c r="G69" s="239"/>
      <c r="H69" s="239"/>
      <c r="I69" s="239"/>
      <c r="J69" s="239"/>
      <c r="K69" s="239"/>
      <c r="L69" s="239"/>
      <c r="M69" s="239"/>
      <c r="N69" s="239"/>
    </row>
    <row r="70" spans="1:14" ht="15" x14ac:dyDescent="0.2">
      <c r="A70" s="239"/>
      <c r="B70" s="239"/>
      <c r="C70" s="239"/>
      <c r="D70" s="239"/>
      <c r="E70" s="239"/>
      <c r="F70" s="239"/>
      <c r="G70" s="239"/>
      <c r="H70" s="239"/>
      <c r="I70" s="239"/>
      <c r="J70" s="239"/>
      <c r="K70" s="239"/>
      <c r="L70" s="239"/>
      <c r="M70" s="239"/>
      <c r="N70" s="239"/>
    </row>
    <row r="71" spans="1:14" ht="15" x14ac:dyDescent="0.2">
      <c r="A71" s="239"/>
      <c r="B71" s="239"/>
      <c r="C71" s="239"/>
      <c r="D71" s="239"/>
      <c r="E71" s="239"/>
      <c r="F71" s="239"/>
      <c r="G71" s="239"/>
      <c r="H71" s="239"/>
      <c r="I71" s="239"/>
      <c r="J71" s="239"/>
      <c r="K71" s="239"/>
      <c r="L71" s="239"/>
      <c r="M71" s="239"/>
      <c r="N71" s="239"/>
    </row>
    <row r="72" spans="1:14" ht="15" x14ac:dyDescent="0.2">
      <c r="A72" s="239"/>
      <c r="B72" s="239"/>
      <c r="C72" s="239"/>
      <c r="D72" s="239"/>
      <c r="E72" s="239"/>
      <c r="F72" s="239"/>
      <c r="G72" s="239"/>
      <c r="H72" s="239"/>
      <c r="I72" s="239"/>
      <c r="J72" s="239"/>
      <c r="K72" s="239"/>
      <c r="L72" s="239"/>
      <c r="M72" s="239"/>
      <c r="N72" s="239"/>
    </row>
    <row r="73" spans="1:14" ht="15" x14ac:dyDescent="0.2">
      <c r="A73" s="239"/>
      <c r="B73" s="239"/>
      <c r="C73" s="239"/>
      <c r="D73" s="239"/>
      <c r="E73" s="239"/>
      <c r="F73" s="239"/>
      <c r="G73" s="239"/>
      <c r="H73" s="239"/>
      <c r="I73" s="239"/>
      <c r="J73" s="239"/>
      <c r="K73" s="239"/>
      <c r="L73" s="239"/>
      <c r="M73" s="239"/>
      <c r="N73" s="239"/>
    </row>
    <row r="74" spans="1:14" ht="15" x14ac:dyDescent="0.2">
      <c r="A74" s="239"/>
      <c r="B74" s="239"/>
      <c r="C74" s="239"/>
      <c r="D74" s="239"/>
      <c r="E74" s="239"/>
      <c r="F74" s="239"/>
      <c r="G74" s="239"/>
      <c r="H74" s="239"/>
      <c r="I74" s="239"/>
      <c r="J74" s="239"/>
      <c r="K74" s="239"/>
      <c r="L74" s="239"/>
      <c r="M74" s="239"/>
      <c r="N74" s="239"/>
    </row>
    <row r="75" spans="1:14" ht="15" x14ac:dyDescent="0.2">
      <c r="A75" s="239"/>
      <c r="B75" s="239"/>
      <c r="C75" s="239"/>
      <c r="D75" s="239"/>
      <c r="E75" s="239"/>
      <c r="F75" s="239"/>
      <c r="G75" s="239"/>
      <c r="H75" s="239"/>
      <c r="I75" s="239"/>
      <c r="J75" s="239"/>
      <c r="K75" s="239"/>
      <c r="L75" s="239"/>
      <c r="M75" s="239"/>
      <c r="N75" s="239"/>
    </row>
    <row r="76" spans="1:14" ht="15" x14ac:dyDescent="0.2">
      <c r="A76" s="239"/>
      <c r="B76" s="239"/>
      <c r="C76" s="239"/>
      <c r="D76" s="239"/>
      <c r="E76" s="239"/>
      <c r="F76" s="239"/>
      <c r="G76" s="239"/>
      <c r="H76" s="239"/>
      <c r="I76" s="239"/>
      <c r="J76" s="239"/>
      <c r="K76" s="239"/>
      <c r="L76" s="239"/>
      <c r="M76" s="239"/>
      <c r="N76" s="239"/>
    </row>
    <row r="77" spans="1:14" ht="15" x14ac:dyDescent="0.2">
      <c r="A77" s="239"/>
      <c r="B77" s="239"/>
      <c r="C77" s="239"/>
      <c r="D77" s="239"/>
      <c r="E77" s="239"/>
      <c r="F77" s="239"/>
      <c r="G77" s="239"/>
      <c r="H77" s="239"/>
      <c r="I77" s="239"/>
      <c r="J77" s="239"/>
      <c r="K77" s="239"/>
      <c r="L77" s="239"/>
      <c r="M77" s="239"/>
      <c r="N77" s="239"/>
    </row>
    <row r="78" spans="1:14" ht="15" x14ac:dyDescent="0.2">
      <c r="A78" s="239"/>
      <c r="B78" s="239"/>
      <c r="C78" s="239"/>
      <c r="D78" s="239"/>
      <c r="E78" s="239"/>
      <c r="F78" s="239"/>
      <c r="G78" s="239"/>
      <c r="H78" s="239"/>
      <c r="I78" s="239"/>
      <c r="J78" s="239"/>
      <c r="K78" s="239"/>
      <c r="L78" s="239"/>
      <c r="M78" s="239"/>
      <c r="N78" s="239"/>
    </row>
    <row r="79" spans="1:14" ht="15" x14ac:dyDescent="0.2">
      <c r="A79" s="239"/>
      <c r="B79" s="239"/>
      <c r="C79" s="239"/>
      <c r="D79" s="239"/>
      <c r="E79" s="239"/>
      <c r="F79" s="239"/>
      <c r="G79" s="239"/>
      <c r="H79" s="239"/>
      <c r="I79" s="239"/>
      <c r="J79" s="239"/>
      <c r="K79" s="239"/>
      <c r="L79" s="239"/>
      <c r="M79" s="239"/>
      <c r="N79" s="239"/>
    </row>
    <row r="80" spans="1:14" ht="15" x14ac:dyDescent="0.2">
      <c r="A80" s="239"/>
      <c r="B80" s="239"/>
      <c r="C80" s="239"/>
      <c r="D80" s="239"/>
      <c r="E80" s="239"/>
      <c r="F80" s="239"/>
      <c r="G80" s="239"/>
      <c r="H80" s="239"/>
      <c r="I80" s="239"/>
      <c r="J80" s="239"/>
      <c r="K80" s="239"/>
      <c r="L80" s="239"/>
      <c r="M80" s="239"/>
      <c r="N80" s="239"/>
    </row>
    <row r="81" spans="1:14" ht="15" x14ac:dyDescent="0.2">
      <c r="A81" s="239"/>
      <c r="B81" s="239"/>
      <c r="C81" s="239"/>
      <c r="D81" s="239"/>
      <c r="E81" s="239"/>
      <c r="F81" s="239"/>
      <c r="G81" s="239"/>
      <c r="H81" s="239"/>
      <c r="I81" s="239"/>
      <c r="J81" s="239"/>
      <c r="K81" s="239"/>
      <c r="L81" s="239"/>
      <c r="M81" s="239"/>
      <c r="N81" s="239"/>
    </row>
    <row r="82" spans="1:14" ht="15" x14ac:dyDescent="0.2">
      <c r="A82" s="239"/>
      <c r="B82" s="239"/>
      <c r="C82" s="239"/>
      <c r="D82" s="239"/>
      <c r="E82" s="239"/>
      <c r="F82" s="239"/>
      <c r="G82" s="239"/>
      <c r="H82" s="239"/>
      <c r="I82" s="239"/>
      <c r="J82" s="239"/>
      <c r="K82" s="239"/>
      <c r="L82" s="239"/>
      <c r="M82" s="239"/>
      <c r="N82" s="239"/>
    </row>
    <row r="83" spans="1:14" ht="15" x14ac:dyDescent="0.2">
      <c r="A83" s="239"/>
      <c r="B83" s="239"/>
      <c r="C83" s="239"/>
      <c r="D83" s="239"/>
      <c r="E83" s="239"/>
      <c r="F83" s="239"/>
      <c r="G83" s="239"/>
      <c r="H83" s="239"/>
      <c r="I83" s="239"/>
      <c r="J83" s="239"/>
      <c r="K83" s="239"/>
      <c r="L83" s="239"/>
      <c r="M83" s="239"/>
      <c r="N83" s="239"/>
    </row>
    <row r="84" spans="1:14" ht="15" x14ac:dyDescent="0.2">
      <c r="A84" s="239"/>
      <c r="B84" s="239"/>
      <c r="C84" s="239"/>
      <c r="D84" s="239"/>
      <c r="E84" s="239"/>
      <c r="F84" s="239"/>
      <c r="G84" s="239"/>
      <c r="H84" s="239"/>
      <c r="I84" s="239"/>
      <c r="J84" s="239"/>
      <c r="K84" s="239"/>
      <c r="L84" s="239"/>
      <c r="M84" s="239"/>
      <c r="N84" s="239"/>
    </row>
    <row r="85" spans="1:14" ht="15" x14ac:dyDescent="0.2">
      <c r="A85" s="239"/>
      <c r="B85" s="239"/>
      <c r="C85" s="239"/>
      <c r="D85" s="239"/>
      <c r="E85" s="239"/>
      <c r="F85" s="239"/>
      <c r="G85" s="239"/>
      <c r="H85" s="239"/>
      <c r="I85" s="239"/>
      <c r="J85" s="239"/>
      <c r="K85" s="239"/>
      <c r="L85" s="239"/>
      <c r="M85" s="239"/>
      <c r="N85" s="239"/>
    </row>
    <row r="86" spans="1:14" ht="15" x14ac:dyDescent="0.2">
      <c r="A86" s="239"/>
      <c r="B86" s="239"/>
      <c r="C86" s="239"/>
      <c r="D86" s="239"/>
      <c r="E86" s="239"/>
      <c r="F86" s="239"/>
      <c r="G86" s="239"/>
      <c r="H86" s="239"/>
      <c r="I86" s="239"/>
      <c r="J86" s="239"/>
      <c r="K86" s="239"/>
      <c r="L86" s="239"/>
      <c r="M86" s="239"/>
      <c r="N86" s="239"/>
    </row>
    <row r="87" spans="1:14" ht="15" x14ac:dyDescent="0.2">
      <c r="A87" s="239"/>
      <c r="B87" s="239"/>
      <c r="C87" s="239"/>
      <c r="D87" s="239"/>
      <c r="E87" s="239"/>
      <c r="F87" s="239"/>
      <c r="G87" s="239"/>
      <c r="H87" s="239"/>
      <c r="I87" s="239"/>
      <c r="J87" s="239"/>
      <c r="K87" s="239"/>
      <c r="L87" s="239"/>
      <c r="M87" s="239"/>
      <c r="N87" s="239"/>
    </row>
    <row r="88" spans="1:14" ht="15" x14ac:dyDescent="0.2">
      <c r="A88" s="239"/>
      <c r="B88" s="239"/>
      <c r="C88" s="239"/>
      <c r="D88" s="239"/>
      <c r="E88" s="239"/>
      <c r="F88" s="239"/>
      <c r="G88" s="239"/>
      <c r="H88" s="239"/>
      <c r="I88" s="239"/>
      <c r="J88" s="239"/>
      <c r="K88" s="239"/>
      <c r="L88" s="239"/>
      <c r="M88" s="239"/>
      <c r="N88" s="239"/>
    </row>
    <row r="89" spans="1:14" ht="15" x14ac:dyDescent="0.2">
      <c r="A89" s="239"/>
      <c r="B89" s="239"/>
      <c r="C89" s="239"/>
      <c r="D89" s="239"/>
      <c r="E89" s="239"/>
      <c r="F89" s="239"/>
      <c r="G89" s="239"/>
      <c r="H89" s="239"/>
      <c r="I89" s="239"/>
      <c r="J89" s="239"/>
      <c r="K89" s="239"/>
      <c r="L89" s="239"/>
      <c r="M89" s="239"/>
      <c r="N89" s="239"/>
    </row>
    <row r="90" spans="1:14" ht="15" x14ac:dyDescent="0.2">
      <c r="A90" s="239"/>
      <c r="B90" s="239"/>
      <c r="C90" s="239"/>
      <c r="D90" s="239"/>
      <c r="E90" s="239"/>
      <c r="F90" s="239"/>
      <c r="G90" s="239"/>
      <c r="H90" s="239"/>
      <c r="I90" s="239"/>
      <c r="J90" s="239"/>
      <c r="K90" s="239"/>
      <c r="L90" s="239"/>
      <c r="M90" s="239"/>
      <c r="N90" s="239"/>
    </row>
    <row r="91" spans="1:14" ht="15" x14ac:dyDescent="0.2">
      <c r="A91" s="239"/>
      <c r="B91" s="239"/>
      <c r="C91" s="239"/>
      <c r="D91" s="239"/>
      <c r="E91" s="239"/>
      <c r="F91" s="239"/>
      <c r="G91" s="239"/>
      <c r="H91" s="239"/>
      <c r="I91" s="239"/>
      <c r="J91" s="239"/>
      <c r="K91" s="239"/>
      <c r="L91" s="239"/>
      <c r="M91" s="239"/>
      <c r="N91" s="239"/>
    </row>
    <row r="92" spans="1:14" ht="15" x14ac:dyDescent="0.2">
      <c r="A92" s="239"/>
      <c r="B92" s="239"/>
      <c r="C92" s="239"/>
      <c r="D92" s="239"/>
      <c r="E92" s="239"/>
      <c r="F92" s="239"/>
      <c r="G92" s="239"/>
      <c r="H92" s="239"/>
      <c r="I92" s="239"/>
      <c r="J92" s="239"/>
      <c r="K92" s="239"/>
      <c r="L92" s="239"/>
      <c r="M92" s="239"/>
      <c r="N92" s="239"/>
    </row>
    <row r="93" spans="1:14" ht="15" x14ac:dyDescent="0.2">
      <c r="A93" s="239"/>
      <c r="B93" s="239"/>
      <c r="C93" s="239"/>
      <c r="D93" s="239"/>
      <c r="E93" s="239"/>
      <c r="F93" s="239"/>
      <c r="G93" s="239"/>
      <c r="H93" s="239"/>
      <c r="I93" s="239"/>
      <c r="J93" s="239"/>
      <c r="K93" s="239"/>
      <c r="L93" s="239"/>
      <c r="M93" s="239"/>
      <c r="N93" s="239"/>
    </row>
    <row r="94" spans="1:14" ht="15" x14ac:dyDescent="0.2">
      <c r="A94" s="239"/>
      <c r="B94" s="239"/>
      <c r="C94" s="239"/>
      <c r="D94" s="239"/>
      <c r="E94" s="239"/>
      <c r="F94" s="239"/>
      <c r="G94" s="239"/>
      <c r="H94" s="239"/>
      <c r="I94" s="239"/>
      <c r="J94" s="239"/>
      <c r="K94" s="239"/>
      <c r="L94" s="239"/>
      <c r="M94" s="239"/>
      <c r="N94" s="239"/>
    </row>
    <row r="95" spans="1:14" ht="15" x14ac:dyDescent="0.2">
      <c r="A95" s="239"/>
      <c r="B95" s="239"/>
      <c r="C95" s="239"/>
      <c r="D95" s="239"/>
      <c r="E95" s="239"/>
      <c r="F95" s="239"/>
      <c r="G95" s="239"/>
      <c r="H95" s="239"/>
      <c r="I95" s="239"/>
      <c r="J95" s="239"/>
      <c r="K95" s="239"/>
      <c r="L95" s="239"/>
      <c r="M95" s="239"/>
      <c r="N95" s="239"/>
    </row>
    <row r="96" spans="1:14" ht="15" x14ac:dyDescent="0.2">
      <c r="A96" s="239"/>
      <c r="B96" s="239"/>
      <c r="C96" s="239"/>
      <c r="D96" s="239"/>
      <c r="E96" s="239"/>
      <c r="F96" s="239"/>
      <c r="G96" s="239"/>
      <c r="H96" s="239"/>
      <c r="I96" s="239"/>
      <c r="J96" s="239"/>
      <c r="K96" s="239"/>
      <c r="L96" s="239"/>
      <c r="M96" s="239"/>
      <c r="N96" s="239"/>
    </row>
    <row r="97" spans="1:14" ht="15" x14ac:dyDescent="0.2">
      <c r="A97" s="239"/>
      <c r="B97" s="239"/>
      <c r="C97" s="239"/>
      <c r="D97" s="239"/>
      <c r="E97" s="239"/>
      <c r="F97" s="239"/>
      <c r="G97" s="239"/>
      <c r="H97" s="239"/>
      <c r="I97" s="239"/>
      <c r="J97" s="239"/>
      <c r="K97" s="239"/>
      <c r="L97" s="239"/>
      <c r="M97" s="239"/>
      <c r="N97" s="239"/>
    </row>
    <row r="98" spans="1:14" ht="15" x14ac:dyDescent="0.2">
      <c r="A98" s="239"/>
      <c r="B98" s="239"/>
      <c r="C98" s="239"/>
      <c r="D98" s="239"/>
      <c r="E98" s="239"/>
      <c r="F98" s="239"/>
      <c r="G98" s="239"/>
      <c r="H98" s="239"/>
      <c r="I98" s="239"/>
      <c r="J98" s="239"/>
      <c r="K98" s="239"/>
      <c r="L98" s="239"/>
      <c r="M98" s="239"/>
      <c r="N98" s="239"/>
    </row>
    <row r="99" spans="1:14" ht="15" x14ac:dyDescent="0.2">
      <c r="A99" s="239"/>
      <c r="B99" s="239"/>
      <c r="C99" s="239"/>
      <c r="D99" s="239"/>
      <c r="E99" s="239"/>
      <c r="F99" s="239"/>
      <c r="G99" s="239"/>
      <c r="H99" s="239"/>
      <c r="I99" s="239"/>
      <c r="J99" s="239"/>
      <c r="K99" s="239"/>
      <c r="L99" s="239"/>
      <c r="M99" s="239"/>
      <c r="N99" s="239"/>
    </row>
    <row r="100" spans="1:14" ht="15" x14ac:dyDescent="0.2">
      <c r="A100" s="239"/>
      <c r="B100" s="239"/>
      <c r="C100" s="239"/>
      <c r="D100" s="239"/>
      <c r="E100" s="239"/>
      <c r="F100" s="239"/>
      <c r="G100" s="239"/>
      <c r="H100" s="239"/>
      <c r="I100" s="239"/>
      <c r="J100" s="239"/>
      <c r="K100" s="239"/>
      <c r="L100" s="239"/>
      <c r="M100" s="239"/>
      <c r="N100" s="239"/>
    </row>
    <row r="101" spans="1:14" ht="15" x14ac:dyDescent="0.2">
      <c r="A101" s="239"/>
      <c r="B101" s="239"/>
      <c r="C101" s="239"/>
      <c r="D101" s="239"/>
      <c r="E101" s="239"/>
      <c r="F101" s="239"/>
      <c r="G101" s="239"/>
      <c r="H101" s="239"/>
      <c r="I101" s="239"/>
      <c r="J101" s="239"/>
      <c r="K101" s="239"/>
      <c r="L101" s="239"/>
      <c r="M101" s="239"/>
      <c r="N101" s="239"/>
    </row>
    <row r="102" spans="1:14" ht="15" x14ac:dyDescent="0.2">
      <c r="A102" s="239"/>
      <c r="B102" s="239"/>
      <c r="C102" s="239"/>
      <c r="D102" s="239"/>
      <c r="E102" s="239"/>
      <c r="F102" s="239"/>
      <c r="G102" s="239"/>
      <c r="H102" s="239"/>
      <c r="I102" s="239"/>
      <c r="J102" s="239"/>
      <c r="K102" s="239"/>
      <c r="L102" s="239"/>
      <c r="M102" s="239"/>
      <c r="N102" s="239"/>
    </row>
    <row r="103" spans="1:14" ht="15" x14ac:dyDescent="0.2">
      <c r="A103" s="239"/>
      <c r="B103" s="239"/>
      <c r="C103" s="239"/>
      <c r="D103" s="239"/>
      <c r="E103" s="239"/>
      <c r="F103" s="239"/>
      <c r="G103" s="239"/>
      <c r="H103" s="239"/>
      <c r="I103" s="239"/>
      <c r="J103" s="239"/>
      <c r="K103" s="239"/>
      <c r="L103" s="239"/>
      <c r="M103" s="239"/>
      <c r="N103" s="239"/>
    </row>
    <row r="104" spans="1:14" ht="15" x14ac:dyDescent="0.2">
      <c r="A104" s="239"/>
      <c r="B104" s="239"/>
      <c r="C104" s="239"/>
      <c r="D104" s="239"/>
      <c r="E104" s="239"/>
      <c r="F104" s="239"/>
      <c r="G104" s="239"/>
      <c r="H104" s="239"/>
      <c r="I104" s="239"/>
      <c r="J104" s="239"/>
      <c r="K104" s="239"/>
      <c r="L104" s="239"/>
      <c r="M104" s="239"/>
      <c r="N104" s="239"/>
    </row>
    <row r="105" spans="1:14" ht="15" x14ac:dyDescent="0.2">
      <c r="A105" s="239"/>
      <c r="B105" s="239"/>
      <c r="C105" s="239"/>
      <c r="D105" s="239"/>
      <c r="E105" s="239"/>
      <c r="F105" s="239"/>
      <c r="G105" s="239"/>
      <c r="H105" s="239"/>
      <c r="I105" s="239"/>
      <c r="J105" s="239"/>
      <c r="K105" s="239"/>
      <c r="L105" s="239"/>
      <c r="M105" s="239"/>
      <c r="N105" s="239"/>
    </row>
    <row r="106" spans="1:14" ht="15" x14ac:dyDescent="0.2">
      <c r="A106" s="239"/>
      <c r="B106" s="239"/>
      <c r="C106" s="239"/>
      <c r="D106" s="239"/>
      <c r="E106" s="239"/>
      <c r="F106" s="239"/>
      <c r="G106" s="239"/>
      <c r="H106" s="239"/>
      <c r="I106" s="239"/>
      <c r="J106" s="239"/>
      <c r="K106" s="239"/>
      <c r="L106" s="239"/>
      <c r="M106" s="239"/>
      <c r="N106" s="239"/>
    </row>
    <row r="107" spans="1:14" ht="15" x14ac:dyDescent="0.2">
      <c r="A107" s="239"/>
      <c r="B107" s="239"/>
      <c r="C107" s="239"/>
      <c r="D107" s="239"/>
      <c r="E107" s="239"/>
      <c r="F107" s="239"/>
      <c r="G107" s="239"/>
      <c r="H107" s="239"/>
      <c r="I107" s="239"/>
      <c r="J107" s="239"/>
      <c r="K107" s="239"/>
      <c r="L107" s="239"/>
      <c r="M107" s="239"/>
      <c r="N107" s="239"/>
    </row>
    <row r="108" spans="1:14" ht="15" x14ac:dyDescent="0.2">
      <c r="A108" s="239"/>
      <c r="B108" s="239"/>
      <c r="C108" s="239"/>
      <c r="D108" s="239"/>
      <c r="E108" s="239"/>
      <c r="F108" s="239"/>
      <c r="G108" s="239"/>
      <c r="H108" s="239"/>
      <c r="I108" s="239"/>
      <c r="J108" s="239"/>
      <c r="K108" s="239"/>
      <c r="L108" s="239"/>
      <c r="M108" s="239"/>
      <c r="N108" s="239"/>
    </row>
    <row r="109" spans="1:14" ht="15" x14ac:dyDescent="0.2">
      <c r="A109" s="239"/>
      <c r="B109" s="239"/>
      <c r="C109" s="239"/>
      <c r="D109" s="239"/>
      <c r="E109" s="239"/>
      <c r="F109" s="239"/>
      <c r="G109" s="239"/>
      <c r="H109" s="239"/>
      <c r="I109" s="239"/>
      <c r="J109" s="239"/>
      <c r="K109" s="239"/>
      <c r="L109" s="239"/>
      <c r="M109" s="239"/>
      <c r="N109" s="239"/>
    </row>
    <row r="110" spans="1:14" ht="15" x14ac:dyDescent="0.2">
      <c r="A110" s="239"/>
      <c r="B110" s="239"/>
      <c r="C110" s="239"/>
      <c r="D110" s="239"/>
      <c r="E110" s="239"/>
      <c r="F110" s="239"/>
      <c r="G110" s="239"/>
      <c r="H110" s="239"/>
      <c r="I110" s="239"/>
      <c r="J110" s="239"/>
      <c r="K110" s="239"/>
      <c r="L110" s="239"/>
      <c r="M110" s="239"/>
      <c r="N110" s="239"/>
    </row>
    <row r="111" spans="1:14" ht="15" x14ac:dyDescent="0.2">
      <c r="A111" s="239"/>
      <c r="B111" s="239"/>
      <c r="C111" s="239"/>
      <c r="D111" s="239"/>
      <c r="E111" s="239"/>
      <c r="F111" s="239"/>
      <c r="G111" s="239"/>
      <c r="H111" s="239"/>
      <c r="I111" s="239"/>
      <c r="J111" s="239"/>
      <c r="K111" s="239"/>
      <c r="L111" s="239"/>
      <c r="M111" s="239"/>
      <c r="N111" s="239"/>
    </row>
    <row r="112" spans="1:14" ht="15" x14ac:dyDescent="0.2">
      <c r="A112" s="239"/>
      <c r="B112" s="239"/>
      <c r="C112" s="239"/>
      <c r="D112" s="239"/>
      <c r="E112" s="239"/>
      <c r="F112" s="239"/>
      <c r="G112" s="239"/>
      <c r="H112" s="239"/>
      <c r="I112" s="239"/>
      <c r="J112" s="239"/>
      <c r="K112" s="239"/>
      <c r="L112" s="239"/>
      <c r="M112" s="239"/>
      <c r="N112" s="239"/>
    </row>
    <row r="113" spans="1:14" ht="15" x14ac:dyDescent="0.2">
      <c r="A113" s="239"/>
      <c r="B113" s="239"/>
      <c r="C113" s="239"/>
      <c r="D113" s="239"/>
      <c r="E113" s="239"/>
      <c r="F113" s="239"/>
      <c r="G113" s="239"/>
      <c r="H113" s="239"/>
      <c r="I113" s="239"/>
      <c r="J113" s="239"/>
      <c r="K113" s="239"/>
      <c r="L113" s="239"/>
      <c r="M113" s="239"/>
      <c r="N113" s="239"/>
    </row>
    <row r="114" spans="1:14" ht="15" x14ac:dyDescent="0.2">
      <c r="A114" s="239"/>
      <c r="B114" s="239"/>
      <c r="C114" s="239"/>
      <c r="D114" s="239"/>
      <c r="E114" s="239"/>
      <c r="F114" s="239"/>
      <c r="G114" s="239"/>
      <c r="H114" s="239"/>
      <c r="I114" s="239"/>
      <c r="J114" s="239"/>
      <c r="K114" s="239"/>
      <c r="L114" s="239"/>
      <c r="M114" s="239"/>
      <c r="N114" s="239"/>
    </row>
    <row r="115" spans="1:14" ht="15" x14ac:dyDescent="0.2">
      <c r="A115" s="239"/>
      <c r="B115" s="239"/>
      <c r="C115" s="239"/>
      <c r="D115" s="239"/>
      <c r="E115" s="239"/>
      <c r="F115" s="239"/>
      <c r="G115" s="239"/>
      <c r="H115" s="239"/>
      <c r="I115" s="239"/>
      <c r="J115" s="239"/>
      <c r="K115" s="239"/>
      <c r="L115" s="239"/>
      <c r="M115" s="239"/>
      <c r="N115" s="239"/>
    </row>
    <row r="116" spans="1:14" ht="15" x14ac:dyDescent="0.2">
      <c r="A116" s="239"/>
      <c r="B116" s="239"/>
      <c r="C116" s="239"/>
      <c r="D116" s="239"/>
      <c r="E116" s="239"/>
      <c r="F116" s="239"/>
      <c r="G116" s="239"/>
      <c r="H116" s="239"/>
      <c r="I116" s="239"/>
      <c r="J116" s="239"/>
      <c r="K116" s="239"/>
      <c r="L116" s="239"/>
      <c r="M116" s="239"/>
      <c r="N116" s="239"/>
    </row>
    <row r="117" spans="1:14" ht="15" x14ac:dyDescent="0.2">
      <c r="A117" s="239"/>
      <c r="B117" s="239"/>
      <c r="C117" s="239"/>
      <c r="D117" s="239"/>
      <c r="E117" s="239"/>
      <c r="F117" s="239"/>
      <c r="G117" s="239"/>
      <c r="H117" s="239"/>
      <c r="I117" s="239"/>
      <c r="J117" s="239"/>
      <c r="K117" s="239"/>
      <c r="L117" s="239"/>
      <c r="M117" s="239"/>
      <c r="N117" s="239"/>
    </row>
    <row r="118" spans="1:14" ht="15" x14ac:dyDescent="0.2">
      <c r="A118" s="239"/>
      <c r="B118" s="239"/>
      <c r="C118" s="239"/>
      <c r="D118" s="239"/>
      <c r="E118" s="239"/>
      <c r="F118" s="239"/>
      <c r="G118" s="239"/>
      <c r="H118" s="239"/>
      <c r="I118" s="239"/>
      <c r="J118" s="239"/>
      <c r="K118" s="239"/>
      <c r="L118" s="239"/>
      <c r="M118" s="239"/>
      <c r="N118" s="239"/>
    </row>
    <row r="119" spans="1:14" ht="15" x14ac:dyDescent="0.2">
      <c r="A119" s="239"/>
      <c r="B119" s="239"/>
      <c r="C119" s="239"/>
      <c r="D119" s="239"/>
      <c r="E119" s="239"/>
      <c r="F119" s="239"/>
      <c r="G119" s="239"/>
      <c r="H119" s="239"/>
      <c r="I119" s="239"/>
      <c r="J119" s="239"/>
      <c r="K119" s="239"/>
      <c r="L119" s="239"/>
      <c r="M119" s="239"/>
      <c r="N119" s="239"/>
    </row>
    <row r="120" spans="1:14" ht="15" x14ac:dyDescent="0.2">
      <c r="A120" s="239"/>
      <c r="B120" s="239"/>
      <c r="C120" s="239"/>
      <c r="D120" s="239"/>
      <c r="E120" s="239"/>
      <c r="F120" s="239"/>
      <c r="G120" s="239"/>
      <c r="H120" s="239"/>
      <c r="I120" s="239"/>
      <c r="J120" s="239"/>
      <c r="K120" s="239"/>
      <c r="L120" s="239"/>
      <c r="M120" s="239"/>
      <c r="N120" s="239"/>
    </row>
    <row r="121" spans="1:14" ht="15" x14ac:dyDescent="0.2">
      <c r="A121" s="239"/>
      <c r="B121" s="239"/>
      <c r="C121" s="239"/>
      <c r="D121" s="239"/>
      <c r="E121" s="239"/>
      <c r="F121" s="239"/>
      <c r="G121" s="239"/>
      <c r="H121" s="239"/>
      <c r="I121" s="239"/>
      <c r="J121" s="239"/>
      <c r="K121" s="239"/>
      <c r="L121" s="239"/>
      <c r="M121" s="239"/>
      <c r="N121" s="239"/>
    </row>
    <row r="122" spans="1:14" ht="15" x14ac:dyDescent="0.2">
      <c r="A122" s="239"/>
      <c r="B122" s="239"/>
      <c r="C122" s="239"/>
      <c r="D122" s="239"/>
      <c r="E122" s="239"/>
      <c r="F122" s="239"/>
      <c r="G122" s="239"/>
      <c r="H122" s="239"/>
      <c r="I122" s="239"/>
      <c r="J122" s="239"/>
      <c r="K122" s="239"/>
      <c r="L122" s="239"/>
      <c r="M122" s="239"/>
      <c r="N122" s="239"/>
    </row>
    <row r="123" spans="1:14" ht="15" x14ac:dyDescent="0.2">
      <c r="A123" s="239"/>
      <c r="B123" s="239"/>
      <c r="C123" s="239"/>
      <c r="D123" s="239"/>
      <c r="E123" s="239"/>
      <c r="F123" s="239"/>
      <c r="G123" s="239"/>
      <c r="H123" s="239"/>
      <c r="I123" s="239"/>
      <c r="J123" s="239"/>
      <c r="K123" s="239"/>
      <c r="L123" s="239"/>
      <c r="M123" s="239"/>
      <c r="N123" s="239"/>
    </row>
    <row r="124" spans="1:14" ht="15" x14ac:dyDescent="0.2">
      <c r="A124" s="239"/>
      <c r="B124" s="239"/>
      <c r="C124" s="239"/>
      <c r="D124" s="239"/>
      <c r="E124" s="239"/>
      <c r="F124" s="239"/>
      <c r="G124" s="239"/>
      <c r="H124" s="239"/>
      <c r="I124" s="239"/>
      <c r="J124" s="239"/>
      <c r="K124" s="239"/>
      <c r="L124" s="239"/>
      <c r="M124" s="239"/>
      <c r="N124" s="239"/>
    </row>
    <row r="125" spans="1:14" ht="15" x14ac:dyDescent="0.2">
      <c r="A125" s="239"/>
      <c r="B125" s="239"/>
      <c r="C125" s="239"/>
      <c r="D125" s="239"/>
      <c r="E125" s="239"/>
      <c r="F125" s="239"/>
      <c r="G125" s="239"/>
      <c r="H125" s="239"/>
      <c r="I125" s="239"/>
      <c r="J125" s="239"/>
      <c r="K125" s="239"/>
      <c r="L125" s="239"/>
      <c r="M125" s="239"/>
      <c r="N125" s="239"/>
    </row>
    <row r="126" spans="1:14" ht="15" x14ac:dyDescent="0.2">
      <c r="A126" s="239"/>
      <c r="B126" s="239"/>
      <c r="C126" s="239"/>
      <c r="D126" s="239"/>
      <c r="E126" s="239"/>
      <c r="F126" s="239"/>
      <c r="G126" s="239"/>
      <c r="H126" s="239"/>
      <c r="I126" s="239"/>
      <c r="J126" s="239"/>
      <c r="K126" s="239"/>
      <c r="L126" s="239"/>
      <c r="M126" s="239"/>
      <c r="N126" s="239"/>
    </row>
    <row r="127" spans="1:14" ht="15" x14ac:dyDescent="0.2">
      <c r="A127" s="239"/>
      <c r="B127" s="239"/>
      <c r="C127" s="239"/>
      <c r="D127" s="239"/>
      <c r="E127" s="239"/>
      <c r="F127" s="239"/>
      <c r="G127" s="239"/>
      <c r="H127" s="239"/>
      <c r="I127" s="239"/>
      <c r="J127" s="239"/>
      <c r="K127" s="239"/>
      <c r="L127" s="239"/>
      <c r="M127" s="239"/>
      <c r="N127" s="239"/>
    </row>
    <row r="128" spans="1:14" ht="15" x14ac:dyDescent="0.2">
      <c r="A128" s="239"/>
      <c r="B128" s="239"/>
      <c r="C128" s="239"/>
      <c r="D128" s="239"/>
      <c r="E128" s="239"/>
      <c r="F128" s="239"/>
      <c r="G128" s="239"/>
      <c r="H128" s="239"/>
      <c r="I128" s="239"/>
      <c r="J128" s="239"/>
      <c r="K128" s="239"/>
      <c r="L128" s="239"/>
      <c r="M128" s="239"/>
      <c r="N128" s="239"/>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2"/>
  <sheetViews>
    <sheetView zoomScaleNormal="100" workbookViewId="0">
      <pane xSplit="2" ySplit="9" topLeftCell="N10" activePane="bottomRight" state="frozen"/>
      <selection pane="topRight" activeCell="C1" sqref="C1"/>
      <selection pane="bottomLeft" activeCell="A10" sqref="A10"/>
      <selection pane="bottomRight" activeCell="W1" sqref="W1"/>
    </sheetView>
  </sheetViews>
  <sheetFormatPr defaultColWidth="8.85546875" defaultRowHeight="12.75" x14ac:dyDescent="0.2"/>
  <cols>
    <col min="1" max="1" width="13.7109375" style="237" customWidth="1"/>
    <col min="2" max="2" width="50.7109375" style="237" customWidth="1"/>
    <col min="3" max="30" width="16.7109375" style="237" customWidth="1"/>
    <col min="31" max="16384" width="8.85546875" style="237"/>
  </cols>
  <sheetData>
    <row r="1" spans="1:30" ht="15.75" customHeight="1" x14ac:dyDescent="0.25">
      <c r="A1"/>
      <c r="B1"/>
      <c r="C1" s="528" t="str">
        <f>'OPER-MAJOR SP. REVENUE(54-56)'!C2</f>
        <v>Fund #</v>
      </c>
      <c r="D1" s="10"/>
      <c r="E1" s="10"/>
      <c r="F1" s="10"/>
      <c r="G1" s="528" t="str">
        <f>'OPER-MAJOR SP. REVENUE(54-56)'!G2</f>
        <v>Fund #</v>
      </c>
      <c r="H1" s="10"/>
      <c r="I1" s="10"/>
      <c r="J1" s="10"/>
      <c r="K1" s="528" t="str">
        <f>'OPER-MAJOR SP. REVENUE(54-56)'!K2</f>
        <v>Fund #</v>
      </c>
      <c r="L1" s="10"/>
      <c r="M1" s="10"/>
      <c r="N1" s="10"/>
      <c r="O1" s="528" t="str">
        <f>'OPER-MAJOR SP. REVENUE(54-56)'!O2</f>
        <v>Fund #</v>
      </c>
      <c r="P1" s="10"/>
      <c r="Q1" s="10"/>
      <c r="R1" s="10"/>
      <c r="S1" s="528" t="str">
        <f>'OPER-MAJOR SP. REVENUE(54-56)'!S2</f>
        <v>Fund #</v>
      </c>
      <c r="T1" s="10"/>
      <c r="U1" s="10"/>
      <c r="V1" s="10"/>
      <c r="W1" s="528" t="str">
        <f>'OPER-MAJOR SP. REVENUE(54-56)'!W2</f>
        <v>Fund #</v>
      </c>
      <c r="X1" s="10"/>
      <c r="Y1" s="10"/>
      <c r="Z1" s="10"/>
      <c r="AA1" s="528" t="str">
        <f>'OPER-MAJOR SP. REVENUE(54-56)'!AA2</f>
        <v>Fund #</v>
      </c>
      <c r="AB1" s="10"/>
      <c r="AC1" s="10"/>
      <c r="AD1" s="10"/>
    </row>
    <row r="2" spans="1:30" customFormat="1" ht="15.75" customHeight="1" x14ac:dyDescent="0.25">
      <c r="C2" s="1598" t="str">
        <f>'OPER-MAJOR SP. REVENUE(54-56)'!C3</f>
        <v>Fund Name</v>
      </c>
      <c r="D2" s="1598"/>
      <c r="E2" s="1598"/>
      <c r="F2" s="1598"/>
      <c r="G2" s="1598" t="str">
        <f>'OPER-MAJOR SP. REVENUE(54-56)'!G3</f>
        <v>Fund Name</v>
      </c>
      <c r="H2" s="1598"/>
      <c r="I2" s="1598"/>
      <c r="J2" s="1598"/>
      <c r="K2" s="1598" t="str">
        <f>'OPER-MAJOR SP. REVENUE(54-56)'!K3</f>
        <v>Fund Name</v>
      </c>
      <c r="L2" s="1598"/>
      <c r="M2" s="1598"/>
      <c r="N2" s="1598"/>
      <c r="O2" s="1598" t="str">
        <f>'OPER-MAJOR SP. REVENUE(54-56)'!O3</f>
        <v>Fund Name</v>
      </c>
      <c r="P2" s="1598"/>
      <c r="Q2" s="1598"/>
      <c r="R2" s="1598"/>
      <c r="S2" s="1598" t="str">
        <f>'OPER-MAJOR SP. REVENUE(54-56)'!S3</f>
        <v>Fund Name</v>
      </c>
      <c r="T2" s="1598"/>
      <c r="U2" s="1598"/>
      <c r="V2" s="1598"/>
      <c r="W2" s="1598" t="str">
        <f>'OPER-MAJOR SP. REVENUE(54-56)'!W3</f>
        <v>Fund Name</v>
      </c>
      <c r="X2" s="1598"/>
      <c r="Y2" s="1598"/>
      <c r="Z2" s="1598"/>
      <c r="AA2" s="1598" t="str">
        <f>'OPER-MAJOR SP. REVENUE(54-56)'!AA3</f>
        <v>Fund Name</v>
      </c>
      <c r="AB2" s="1598"/>
      <c r="AC2" s="1598"/>
      <c r="AD2" s="1598"/>
    </row>
    <row r="3" spans="1:30" customFormat="1" ht="15.75" x14ac:dyDescent="0.25">
      <c r="A3" s="2"/>
      <c r="B3" s="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row>
    <row r="4" spans="1:30" customFormat="1" ht="15.75" customHeight="1" x14ac:dyDescent="0.25">
      <c r="A4" s="320"/>
      <c r="B4" s="320"/>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row>
    <row r="5" spans="1:30"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row>
    <row r="6" spans="1:30"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row>
    <row r="7" spans="1:30" customFormat="1" ht="16.5" thickBot="1" x14ac:dyDescent="0.3">
      <c r="A7" s="515" t="s">
        <v>837</v>
      </c>
      <c r="B7" s="515" t="s">
        <v>838</v>
      </c>
      <c r="C7" s="515" t="s">
        <v>818</v>
      </c>
      <c r="D7" s="515" t="s">
        <v>819</v>
      </c>
      <c r="E7" s="515" t="s">
        <v>823</v>
      </c>
      <c r="F7" s="515" t="s">
        <v>828</v>
      </c>
      <c r="G7" s="515" t="s">
        <v>818</v>
      </c>
      <c r="H7" s="515" t="s">
        <v>819</v>
      </c>
      <c r="I7" s="515" t="s">
        <v>823</v>
      </c>
      <c r="J7" s="515" t="s">
        <v>828</v>
      </c>
      <c r="K7" s="515" t="s">
        <v>818</v>
      </c>
      <c r="L7" s="515" t="s">
        <v>819</v>
      </c>
      <c r="M7" s="515" t="s">
        <v>823</v>
      </c>
      <c r="N7" s="515" t="s">
        <v>828</v>
      </c>
      <c r="O7" s="515" t="s">
        <v>818</v>
      </c>
      <c r="P7" s="515" t="s">
        <v>819</v>
      </c>
      <c r="Q7" s="515" t="s">
        <v>823</v>
      </c>
      <c r="R7" s="515" t="s">
        <v>828</v>
      </c>
      <c r="S7" s="515" t="s">
        <v>818</v>
      </c>
      <c r="T7" s="515" t="s">
        <v>819</v>
      </c>
      <c r="U7" s="515" t="s">
        <v>823</v>
      </c>
      <c r="V7" s="515" t="s">
        <v>828</v>
      </c>
      <c r="W7" s="515" t="s">
        <v>818</v>
      </c>
      <c r="X7" s="515" t="s">
        <v>819</v>
      </c>
      <c r="Y7" s="515" t="s">
        <v>823</v>
      </c>
      <c r="Z7" s="515" t="s">
        <v>828</v>
      </c>
      <c r="AA7" s="515" t="s">
        <v>818</v>
      </c>
      <c r="AB7" s="515" t="s">
        <v>819</v>
      </c>
      <c r="AC7" s="515" t="s">
        <v>823</v>
      </c>
      <c r="AD7" s="515" t="s">
        <v>828</v>
      </c>
    </row>
    <row r="8" spans="1:30" customFormat="1" ht="15" customHeight="1" x14ac:dyDescent="0.25">
      <c r="A8" s="336"/>
      <c r="B8" s="8" t="s">
        <v>189</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row>
    <row r="9" spans="1:30" customFormat="1" ht="15" customHeight="1" x14ac:dyDescent="0.25">
      <c r="A9" s="336"/>
      <c r="B9" s="8" t="s">
        <v>190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row>
    <row r="10" spans="1:30" customFormat="1" ht="15" customHeight="1" x14ac:dyDescent="0.25">
      <c r="A10" s="336">
        <v>410000</v>
      </c>
      <c r="B10" s="8" t="s">
        <v>276</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row>
    <row r="11" spans="1:30" ht="15" customHeight="1" x14ac:dyDescent="0.2">
      <c r="A11" s="531">
        <v>100</v>
      </c>
      <c r="B11" s="6" t="s">
        <v>732</v>
      </c>
      <c r="C11" s="245"/>
      <c r="D11" s="245"/>
      <c r="E11" s="245"/>
      <c r="F11" s="284">
        <f t="shared" ref="F11:F38" si="0">+D11-E11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row>
    <row r="12" spans="1:30" ht="15" customHeight="1" x14ac:dyDescent="0.2">
      <c r="A12" s="531" t="s">
        <v>163</v>
      </c>
      <c r="B12" s="6" t="s">
        <v>733</v>
      </c>
      <c r="C12" s="245"/>
      <c r="D12" s="245"/>
      <c r="E12" s="245"/>
      <c r="F12" s="284">
        <f t="shared" si="0"/>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4">
        <f>+X12-Y12</f>
        <v>0</v>
      </c>
      <c r="AA12" s="245"/>
      <c r="AB12" s="245"/>
      <c r="AC12" s="245"/>
      <c r="AD12" s="284">
        <f>+AB12-AC12</f>
        <v>0</v>
      </c>
    </row>
    <row r="13" spans="1:30" customFormat="1" ht="15" customHeight="1" x14ac:dyDescent="0.25">
      <c r="A13" s="336">
        <v>420000</v>
      </c>
      <c r="B13" s="8" t="s">
        <v>862</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row>
    <row r="14" spans="1:30" ht="15" customHeight="1" x14ac:dyDescent="0.2">
      <c r="A14" s="531">
        <v>100</v>
      </c>
      <c r="B14" s="6" t="s">
        <v>732</v>
      </c>
      <c r="C14" s="245"/>
      <c r="D14" s="245"/>
      <c r="E14" s="245"/>
      <c r="F14" s="284">
        <f t="shared" si="0"/>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row>
    <row r="15" spans="1:30" ht="15" customHeight="1" x14ac:dyDescent="0.2">
      <c r="A15" s="531" t="s">
        <v>163</v>
      </c>
      <c r="B15" s="6" t="s">
        <v>733</v>
      </c>
      <c r="C15" s="245"/>
      <c r="D15" s="245"/>
      <c r="E15" s="245"/>
      <c r="F15" s="284">
        <f t="shared" si="0"/>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row>
    <row r="16" spans="1:30" customFormat="1" ht="15" customHeight="1" x14ac:dyDescent="0.25">
      <c r="A16" s="336">
        <v>430000</v>
      </c>
      <c r="B16" s="8" t="s">
        <v>863</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row>
    <row r="17" spans="1:30" ht="15" customHeight="1" x14ac:dyDescent="0.2">
      <c r="A17" s="531">
        <v>100</v>
      </c>
      <c r="B17" s="6" t="s">
        <v>732</v>
      </c>
      <c r="C17" s="245"/>
      <c r="D17" s="245"/>
      <c r="E17" s="245"/>
      <c r="F17" s="284">
        <f t="shared" si="0"/>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row>
    <row r="18" spans="1:30" ht="15" customHeight="1" x14ac:dyDescent="0.2">
      <c r="A18" s="531" t="s">
        <v>163</v>
      </c>
      <c r="B18" s="6" t="s">
        <v>733</v>
      </c>
      <c r="C18" s="245"/>
      <c r="D18" s="245"/>
      <c r="E18" s="245"/>
      <c r="F18" s="284">
        <f t="shared" si="0"/>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row>
    <row r="19" spans="1:30" customFormat="1" ht="15" customHeight="1" x14ac:dyDescent="0.25">
      <c r="A19" s="336">
        <v>440000</v>
      </c>
      <c r="B19" s="8" t="s">
        <v>864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row>
    <row r="20" spans="1:30" ht="15" customHeight="1" x14ac:dyDescent="0.2">
      <c r="A20" s="531">
        <v>100</v>
      </c>
      <c r="B20" s="6" t="s">
        <v>732</v>
      </c>
      <c r="C20" s="245"/>
      <c r="D20" s="245"/>
      <c r="E20" s="245"/>
      <c r="F20" s="284">
        <f t="shared" si="0"/>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row>
    <row r="21" spans="1:30" ht="15" customHeight="1" x14ac:dyDescent="0.2">
      <c r="A21" s="531" t="s">
        <v>163</v>
      </c>
      <c r="B21" s="6" t="s">
        <v>733</v>
      </c>
      <c r="C21" s="245"/>
      <c r="D21" s="245"/>
      <c r="E21" s="245"/>
      <c r="F21" s="284">
        <f t="shared" si="0"/>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row>
    <row r="22" spans="1:30" customFormat="1" ht="15" customHeight="1" x14ac:dyDescent="0.25">
      <c r="A22" s="336">
        <v>450000</v>
      </c>
      <c r="B22" s="8" t="s">
        <v>865</v>
      </c>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row>
    <row r="23" spans="1:30" ht="15" customHeight="1" x14ac:dyDescent="0.2">
      <c r="A23" s="531">
        <v>100</v>
      </c>
      <c r="B23" s="6" t="s">
        <v>732</v>
      </c>
      <c r="C23" s="245"/>
      <c r="D23" s="245"/>
      <c r="E23" s="245"/>
      <c r="F23" s="284">
        <f t="shared" si="0"/>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row>
    <row r="24" spans="1:30" ht="15" customHeight="1" x14ac:dyDescent="0.2">
      <c r="A24" s="531" t="s">
        <v>163</v>
      </c>
      <c r="B24" s="6" t="s">
        <v>733</v>
      </c>
      <c r="C24" s="245"/>
      <c r="D24" s="245"/>
      <c r="E24" s="245"/>
      <c r="F24" s="284">
        <f t="shared" si="0"/>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row>
    <row r="25" spans="1:30" customFormat="1" ht="15" customHeight="1" x14ac:dyDescent="0.25">
      <c r="A25" s="336">
        <v>460000</v>
      </c>
      <c r="B25" s="8" t="s">
        <v>866</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row>
    <row r="26" spans="1:30" ht="15" customHeight="1" x14ac:dyDescent="0.2">
      <c r="A26" s="531">
        <v>100</v>
      </c>
      <c r="B26" s="6" t="s">
        <v>732</v>
      </c>
      <c r="C26" s="245"/>
      <c r="D26" s="245"/>
      <c r="E26" s="245"/>
      <c r="F26" s="284">
        <f t="shared" si="0"/>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row>
    <row r="27" spans="1:30" ht="15" customHeight="1" x14ac:dyDescent="0.2">
      <c r="A27" s="531" t="s">
        <v>163</v>
      </c>
      <c r="B27" s="6" t="s">
        <v>733</v>
      </c>
      <c r="C27" s="245"/>
      <c r="D27" s="245"/>
      <c r="E27" s="245"/>
      <c r="F27" s="284">
        <f t="shared" si="0"/>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row>
    <row r="28" spans="1:30" customFormat="1" ht="15" customHeight="1" x14ac:dyDescent="0.25">
      <c r="A28" s="336">
        <v>470000</v>
      </c>
      <c r="B28" s="8" t="s">
        <v>867</v>
      </c>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row>
    <row r="29" spans="1:30" ht="15" customHeight="1" x14ac:dyDescent="0.2">
      <c r="A29" s="531">
        <v>100</v>
      </c>
      <c r="B29" s="6" t="s">
        <v>732</v>
      </c>
      <c r="C29" s="245"/>
      <c r="D29" s="245"/>
      <c r="E29" s="245"/>
      <c r="F29" s="284">
        <f t="shared" si="0"/>
        <v>0</v>
      </c>
      <c r="G29" s="245"/>
      <c r="H29" s="245"/>
      <c r="I29" s="245"/>
      <c r="J29" s="284">
        <f>+H29-I29</f>
        <v>0</v>
      </c>
      <c r="K29" s="245"/>
      <c r="L29" s="245"/>
      <c r="M29" s="245"/>
      <c r="N29" s="284">
        <f>+L29-M29</f>
        <v>0</v>
      </c>
      <c r="O29" s="245"/>
      <c r="P29" s="245"/>
      <c r="Q29" s="245"/>
      <c r="R29" s="284">
        <f>+P29-Q29</f>
        <v>0</v>
      </c>
      <c r="S29" s="245"/>
      <c r="T29" s="245"/>
      <c r="U29" s="245"/>
      <c r="V29" s="284">
        <f>+T29-U29</f>
        <v>0</v>
      </c>
      <c r="W29" s="245"/>
      <c r="X29" s="245"/>
      <c r="Y29" s="245"/>
      <c r="Z29" s="284">
        <f>+X29-Y29</f>
        <v>0</v>
      </c>
      <c r="AA29" s="245"/>
      <c r="AB29" s="245"/>
      <c r="AC29" s="245"/>
      <c r="AD29" s="284">
        <f>+AB29-AC29</f>
        <v>0</v>
      </c>
    </row>
    <row r="30" spans="1:30" ht="15" customHeight="1" x14ac:dyDescent="0.2">
      <c r="A30" s="531" t="s">
        <v>163</v>
      </c>
      <c r="B30" s="6" t="s">
        <v>733</v>
      </c>
      <c r="C30" s="277"/>
      <c r="D30" s="277"/>
      <c r="E30" s="277"/>
      <c r="F30" s="284">
        <f t="shared" si="0"/>
        <v>0</v>
      </c>
      <c r="G30" s="277"/>
      <c r="H30" s="277"/>
      <c r="I30" s="277"/>
      <c r="J30" s="284">
        <f>+H30-I30</f>
        <v>0</v>
      </c>
      <c r="K30" s="277"/>
      <c r="L30" s="277"/>
      <c r="M30" s="277"/>
      <c r="N30" s="284">
        <f>+L30-M30</f>
        <v>0</v>
      </c>
      <c r="O30" s="277"/>
      <c r="P30" s="277"/>
      <c r="Q30" s="277"/>
      <c r="R30" s="284">
        <f>+P30-Q30</f>
        <v>0</v>
      </c>
      <c r="S30" s="277"/>
      <c r="T30" s="277"/>
      <c r="U30" s="277"/>
      <c r="V30" s="284">
        <f>+T30-U30</f>
        <v>0</v>
      </c>
      <c r="W30" s="277"/>
      <c r="X30" s="277"/>
      <c r="Y30" s="277"/>
      <c r="Z30" s="284">
        <f>+X30-Y30</f>
        <v>0</v>
      </c>
      <c r="AA30" s="277"/>
      <c r="AB30" s="277"/>
      <c r="AC30" s="277"/>
      <c r="AD30" s="284">
        <f>+AB30-AC30</f>
        <v>0</v>
      </c>
    </row>
    <row r="31" spans="1:30" customFormat="1" ht="15" customHeight="1" x14ac:dyDescent="0.25">
      <c r="A31" s="335">
        <v>480000</v>
      </c>
      <c r="B31" s="8" t="s">
        <v>907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row>
    <row r="32" spans="1:30" ht="15" customHeight="1" x14ac:dyDescent="0.2">
      <c r="A32" s="531">
        <v>100</v>
      </c>
      <c r="B32" s="6" t="s">
        <v>732</v>
      </c>
      <c r="C32" s="245"/>
      <c r="D32" s="245"/>
      <c r="E32" s="245"/>
      <c r="F32" s="284">
        <f t="shared" si="0"/>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row>
    <row r="33" spans="1:30" ht="15" customHeight="1" x14ac:dyDescent="0.2">
      <c r="A33" s="531" t="s">
        <v>163</v>
      </c>
      <c r="B33" s="6" t="s">
        <v>733</v>
      </c>
      <c r="C33" s="245"/>
      <c r="D33" s="245"/>
      <c r="E33" s="245"/>
      <c r="F33" s="284">
        <f t="shared" si="0"/>
        <v>0</v>
      </c>
      <c r="G33" s="245"/>
      <c r="H33" s="245"/>
      <c r="I33" s="245"/>
      <c r="J33" s="284">
        <f>+H33-I33</f>
        <v>0</v>
      </c>
      <c r="K33" s="245"/>
      <c r="L33" s="245"/>
      <c r="M33" s="245"/>
      <c r="N33" s="284">
        <f>+L33-M33</f>
        <v>0</v>
      </c>
      <c r="O33" s="245"/>
      <c r="P33" s="245"/>
      <c r="Q33" s="245"/>
      <c r="R33" s="284">
        <f>+P33-Q33</f>
        <v>0</v>
      </c>
      <c r="S33" s="245"/>
      <c r="T33" s="245"/>
      <c r="U33" s="245"/>
      <c r="V33" s="284">
        <f>+T33-U33</f>
        <v>0</v>
      </c>
      <c r="W33" s="245"/>
      <c r="X33" s="245"/>
      <c r="Y33" s="245"/>
      <c r="Z33" s="284">
        <f>+X33-Y33</f>
        <v>0</v>
      </c>
      <c r="AA33" s="245"/>
      <c r="AB33" s="245"/>
      <c r="AC33" s="245"/>
      <c r="AD33" s="284">
        <f>+AB33-AC33</f>
        <v>0</v>
      </c>
    </row>
    <row r="34" spans="1:30" ht="15" customHeight="1" x14ac:dyDescent="0.25">
      <c r="A34" s="531">
        <v>900</v>
      </c>
      <c r="B34" s="8" t="s">
        <v>908</v>
      </c>
      <c r="C34" s="245"/>
      <c r="D34" s="245"/>
      <c r="E34" s="245"/>
      <c r="F34" s="284">
        <f t="shared" si="0"/>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row>
    <row r="35" spans="1:30" customFormat="1" ht="15" customHeight="1" x14ac:dyDescent="0.25">
      <c r="A35" s="335">
        <v>490000</v>
      </c>
      <c r="B35" s="8" t="s">
        <v>2915</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row>
    <row r="36" spans="1:30" ht="15" customHeight="1" x14ac:dyDescent="0.2">
      <c r="A36" s="531">
        <v>610</v>
      </c>
      <c r="B36" s="6" t="s">
        <v>198</v>
      </c>
      <c r="C36" s="245"/>
      <c r="D36" s="245"/>
      <c r="E36" s="245"/>
      <c r="F36" s="284">
        <f t="shared" si="0"/>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row>
    <row r="37" spans="1:30" ht="15" customHeight="1" x14ac:dyDescent="0.2">
      <c r="A37" s="531">
        <v>620</v>
      </c>
      <c r="B37" s="6" t="s">
        <v>199</v>
      </c>
      <c r="C37" s="245"/>
      <c r="D37" s="245"/>
      <c r="E37" s="245"/>
      <c r="F37" s="284">
        <f t="shared" si="0"/>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row>
    <row r="38" spans="1:30" ht="15" customHeight="1" thickBot="1" x14ac:dyDescent="0.3">
      <c r="A38" s="336">
        <v>510000</v>
      </c>
      <c r="B38" s="8" t="s">
        <v>186</v>
      </c>
      <c r="C38" s="247"/>
      <c r="D38" s="247"/>
      <c r="E38" s="247"/>
      <c r="F38" s="286">
        <f t="shared" si="0"/>
        <v>0</v>
      </c>
      <c r="G38" s="247"/>
      <c r="H38" s="247"/>
      <c r="I38" s="247"/>
      <c r="J38" s="286">
        <f>+H38-I38</f>
        <v>0</v>
      </c>
      <c r="K38" s="247"/>
      <c r="L38" s="247"/>
      <c r="M38" s="247"/>
      <c r="N38" s="286">
        <f>+L38-M38</f>
        <v>0</v>
      </c>
      <c r="O38" s="247"/>
      <c r="P38" s="247"/>
      <c r="Q38" s="247"/>
      <c r="R38" s="286">
        <f>+P38-Q38</f>
        <v>0</v>
      </c>
      <c r="S38" s="247"/>
      <c r="T38" s="247"/>
      <c r="U38" s="247"/>
      <c r="V38" s="286">
        <f>+T38-U38</f>
        <v>0</v>
      </c>
      <c r="W38" s="247"/>
      <c r="X38" s="247"/>
      <c r="Y38" s="247"/>
      <c r="Z38" s="286">
        <f>+X38-Y38</f>
        <v>0</v>
      </c>
      <c r="AA38" s="247"/>
      <c r="AB38" s="247"/>
      <c r="AC38" s="247"/>
      <c r="AD38" s="286">
        <f>+AB38-AC38</f>
        <v>0</v>
      </c>
    </row>
    <row r="39" spans="1:30" customFormat="1" ht="15" customHeight="1" thickBot="1" x14ac:dyDescent="0.3">
      <c r="A39" s="336"/>
      <c r="B39" s="9" t="s">
        <v>968</v>
      </c>
      <c r="C39" s="254">
        <f t="shared" ref="C39:N39" si="1">SUM(C8:C38)</f>
        <v>0</v>
      </c>
      <c r="D39" s="254">
        <f t="shared" si="1"/>
        <v>0</v>
      </c>
      <c r="E39" s="254">
        <f t="shared" si="1"/>
        <v>0</v>
      </c>
      <c r="F39" s="254">
        <f t="shared" si="1"/>
        <v>0</v>
      </c>
      <c r="G39" s="254">
        <f t="shared" si="1"/>
        <v>0</v>
      </c>
      <c r="H39" s="254">
        <f t="shared" si="1"/>
        <v>0</v>
      </c>
      <c r="I39" s="254">
        <f t="shared" si="1"/>
        <v>0</v>
      </c>
      <c r="J39" s="254">
        <f t="shared" si="1"/>
        <v>0</v>
      </c>
      <c r="K39" s="254">
        <f t="shared" si="1"/>
        <v>0</v>
      </c>
      <c r="L39" s="254">
        <f t="shared" si="1"/>
        <v>0</v>
      </c>
      <c r="M39" s="254">
        <f t="shared" si="1"/>
        <v>0</v>
      </c>
      <c r="N39" s="254">
        <f t="shared" si="1"/>
        <v>0</v>
      </c>
      <c r="O39" s="254">
        <f t="shared" ref="O39:AD39" si="2">SUM(O8:O38)</f>
        <v>0</v>
      </c>
      <c r="P39" s="254">
        <f t="shared" si="2"/>
        <v>0</v>
      </c>
      <c r="Q39" s="254">
        <f t="shared" si="2"/>
        <v>0</v>
      </c>
      <c r="R39" s="254">
        <f t="shared" si="2"/>
        <v>0</v>
      </c>
      <c r="S39" s="254">
        <f t="shared" si="2"/>
        <v>0</v>
      </c>
      <c r="T39" s="254">
        <f t="shared" si="2"/>
        <v>0</v>
      </c>
      <c r="U39" s="254">
        <f t="shared" si="2"/>
        <v>0</v>
      </c>
      <c r="V39" s="254">
        <f t="shared" si="2"/>
        <v>0</v>
      </c>
      <c r="W39" s="254">
        <f t="shared" si="2"/>
        <v>0</v>
      </c>
      <c r="X39" s="254">
        <f t="shared" si="2"/>
        <v>0</v>
      </c>
      <c r="Y39" s="254">
        <f t="shared" si="2"/>
        <v>0</v>
      </c>
      <c r="Z39" s="254">
        <f t="shared" si="2"/>
        <v>0</v>
      </c>
      <c r="AA39" s="254">
        <f t="shared" si="2"/>
        <v>0</v>
      </c>
      <c r="AB39" s="254">
        <f t="shared" si="2"/>
        <v>0</v>
      </c>
      <c r="AC39" s="254">
        <f t="shared" si="2"/>
        <v>0</v>
      </c>
      <c r="AD39" s="254">
        <f t="shared" si="2"/>
        <v>0</v>
      </c>
    </row>
    <row r="40" spans="1:30" customFormat="1" ht="15" customHeight="1" x14ac:dyDescent="0.25">
      <c r="A40" s="336"/>
      <c r="B40" s="8" t="s">
        <v>707</v>
      </c>
      <c r="C40" s="253">
        <f>+'OPER-MAJOR SP. REVENUE(54-56)'!C40-C39</f>
        <v>0</v>
      </c>
      <c r="D40" s="253">
        <f>+'OPER-MAJOR SP. REVENUE(54-56)'!D40-D39</f>
        <v>0</v>
      </c>
      <c r="E40" s="253">
        <f>+'OPER-MAJOR SP. REVENUE(54-56)'!E40-E39</f>
        <v>0</v>
      </c>
      <c r="F40" s="253">
        <f>+'OPER-MAJOR SP. REVENUE(54-56)'!F40+F39</f>
        <v>0</v>
      </c>
      <c r="G40" s="253">
        <f>+'OPER-MAJOR SP. REVENUE(54-56)'!G40-G39</f>
        <v>0</v>
      </c>
      <c r="H40" s="253">
        <f>+'OPER-MAJOR SP. REVENUE(54-56)'!H40-H39</f>
        <v>0</v>
      </c>
      <c r="I40" s="253">
        <f>+'OPER-MAJOR SP. REVENUE(54-56)'!I40-I39</f>
        <v>0</v>
      </c>
      <c r="J40" s="253">
        <f>+'OPER-MAJOR SP. REVENUE(54-56)'!J40+J39</f>
        <v>0</v>
      </c>
      <c r="K40" s="253">
        <f>+'OPER-MAJOR SP. REVENUE(54-56)'!K40-K39</f>
        <v>0</v>
      </c>
      <c r="L40" s="253">
        <f>+'OPER-MAJOR SP. REVENUE(54-56)'!L40-L39</f>
        <v>0</v>
      </c>
      <c r="M40" s="253">
        <f>+'OPER-MAJOR SP. REVENUE(54-56)'!M40-M39</f>
        <v>0</v>
      </c>
      <c r="N40" s="253">
        <f>+'OPER-MAJOR SP. REVENUE(54-56)'!N40+N39</f>
        <v>0</v>
      </c>
      <c r="O40" s="253">
        <f>+'OPER-MAJOR SP. REVENUE(54-56)'!O40-O39</f>
        <v>0</v>
      </c>
      <c r="P40" s="253">
        <f>+'OPER-MAJOR SP. REVENUE(54-56)'!P40-P39</f>
        <v>0</v>
      </c>
      <c r="Q40" s="253">
        <f>+'OPER-MAJOR SP. REVENUE(54-56)'!Q40-Q39</f>
        <v>0</v>
      </c>
      <c r="R40" s="253">
        <f>+'OPER-MAJOR SP. REVENUE(54-56)'!R40+R39</f>
        <v>0</v>
      </c>
      <c r="S40" s="253">
        <f>+'OPER-MAJOR SP. REVENUE(54-56)'!S40-S39</f>
        <v>0</v>
      </c>
      <c r="T40" s="253">
        <f>+'OPER-MAJOR SP. REVENUE(54-56)'!T40-T39</f>
        <v>0</v>
      </c>
      <c r="U40" s="253">
        <f>+'OPER-MAJOR SP. REVENUE(54-56)'!U40-U39</f>
        <v>0</v>
      </c>
      <c r="V40" s="253">
        <f>+'OPER-MAJOR SP. REVENUE(54-56)'!V40+V39</f>
        <v>0</v>
      </c>
      <c r="W40" s="253">
        <f>+'OPER-MAJOR SP. REVENUE(54-56)'!W40-W39</f>
        <v>0</v>
      </c>
      <c r="X40" s="253">
        <f>+'OPER-MAJOR SP. REVENUE(54-56)'!X40-X39</f>
        <v>0</v>
      </c>
      <c r="Y40" s="253">
        <f>+'OPER-MAJOR SP. REVENUE(54-56)'!Y40-Y39</f>
        <v>0</v>
      </c>
      <c r="Z40" s="253">
        <f>+'OPER-MAJOR SP. REVENUE(54-56)'!Z40+Z39</f>
        <v>0</v>
      </c>
      <c r="AA40" s="253">
        <f>+'OPER-MAJOR SP. REVENUE(54-56)'!AA40-AA39</f>
        <v>0</v>
      </c>
      <c r="AB40" s="253">
        <f>+'OPER-MAJOR SP. REVENUE(54-56)'!AB40-AB39</f>
        <v>0</v>
      </c>
      <c r="AC40" s="253">
        <f>+'OPER-MAJOR SP. REVENUE(54-56)'!AC40-AC39</f>
        <v>0</v>
      </c>
      <c r="AD40" s="253">
        <f>+'OPER-MAJOR SP. REVENUE(54-56)'!AD40+AD39</f>
        <v>0</v>
      </c>
    </row>
    <row r="41" spans="1:30" customFormat="1" ht="15" customHeight="1" x14ac:dyDescent="0.25">
      <c r="A41" s="336"/>
      <c r="B41" s="8" t="s">
        <v>970</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row>
    <row r="42" spans="1:30" ht="15" customHeight="1" x14ac:dyDescent="0.2">
      <c r="A42" s="336">
        <v>381000</v>
      </c>
      <c r="B42" s="6" t="s">
        <v>396</v>
      </c>
      <c r="C42" s="245"/>
      <c r="D42" s="245"/>
      <c r="E42" s="245"/>
      <c r="F42" s="284">
        <f t="shared" ref="F42:F51" si="3">-D42+E42</f>
        <v>0</v>
      </c>
      <c r="G42" s="245"/>
      <c r="H42" s="245"/>
      <c r="I42" s="245"/>
      <c r="J42" s="284">
        <f t="shared" ref="J42:J51" si="4">-H42+I42</f>
        <v>0</v>
      </c>
      <c r="K42" s="245"/>
      <c r="L42" s="245"/>
      <c r="M42" s="245"/>
      <c r="N42" s="284">
        <f t="shared" ref="N42:N51" si="5">-L42+M42</f>
        <v>0</v>
      </c>
      <c r="O42" s="245"/>
      <c r="P42" s="245"/>
      <c r="Q42" s="245"/>
      <c r="R42" s="284">
        <f t="shared" ref="R42:R51" si="6">-P42+Q42</f>
        <v>0</v>
      </c>
      <c r="S42" s="245"/>
      <c r="T42" s="245"/>
      <c r="U42" s="245"/>
      <c r="V42" s="284">
        <f t="shared" ref="V42:V51" si="7">-T42+U42</f>
        <v>0</v>
      </c>
      <c r="W42" s="245"/>
      <c r="X42" s="245"/>
      <c r="Y42" s="245"/>
      <c r="Z42" s="284">
        <f t="shared" ref="Z42:Z51" si="8">-X42+Y42</f>
        <v>0</v>
      </c>
      <c r="AA42" s="245"/>
      <c r="AB42" s="245"/>
      <c r="AC42" s="245"/>
      <c r="AD42" s="284">
        <f t="shared" ref="AD42:AD51" si="9">-AB42+AC42</f>
        <v>0</v>
      </c>
    </row>
    <row r="43" spans="1:30" ht="15" customHeight="1" x14ac:dyDescent="0.2">
      <c r="A43" s="336">
        <v>381000</v>
      </c>
      <c r="B43" s="6" t="s">
        <v>930</v>
      </c>
      <c r="C43" s="245"/>
      <c r="D43" s="245"/>
      <c r="E43" s="245"/>
      <c r="F43" s="284">
        <f t="shared" si="3"/>
        <v>0</v>
      </c>
      <c r="G43" s="245"/>
      <c r="H43" s="245"/>
      <c r="I43" s="245"/>
      <c r="J43" s="284">
        <f t="shared" si="4"/>
        <v>0</v>
      </c>
      <c r="K43" s="245"/>
      <c r="L43" s="245"/>
      <c r="M43" s="245"/>
      <c r="N43" s="284">
        <f t="shared" si="5"/>
        <v>0</v>
      </c>
      <c r="O43" s="245"/>
      <c r="P43" s="245"/>
      <c r="Q43" s="245"/>
      <c r="R43" s="284">
        <f t="shared" si="6"/>
        <v>0</v>
      </c>
      <c r="S43" s="245"/>
      <c r="T43" s="245"/>
      <c r="U43" s="245"/>
      <c r="V43" s="284">
        <f t="shared" si="7"/>
        <v>0</v>
      </c>
      <c r="W43" s="245"/>
      <c r="X43" s="245"/>
      <c r="Y43" s="245"/>
      <c r="Z43" s="284">
        <f t="shared" si="8"/>
        <v>0</v>
      </c>
      <c r="AA43" s="245"/>
      <c r="AB43" s="245"/>
      <c r="AC43" s="245"/>
      <c r="AD43" s="284">
        <f t="shared" si="9"/>
        <v>0</v>
      </c>
    </row>
    <row r="44" spans="1:30" ht="15" customHeight="1" x14ac:dyDescent="0.2">
      <c r="A44" s="336">
        <v>381050</v>
      </c>
      <c r="B44" s="6" t="s">
        <v>2913</v>
      </c>
      <c r="C44" s="245"/>
      <c r="D44" s="245"/>
      <c r="E44" s="245"/>
      <c r="F44" s="284">
        <f t="shared" si="3"/>
        <v>0</v>
      </c>
      <c r="G44" s="245"/>
      <c r="H44" s="245"/>
      <c r="I44" s="245"/>
      <c r="J44" s="284">
        <f t="shared" si="4"/>
        <v>0</v>
      </c>
      <c r="K44" s="245"/>
      <c r="L44" s="245"/>
      <c r="M44" s="245"/>
      <c r="N44" s="284">
        <f t="shared" si="5"/>
        <v>0</v>
      </c>
      <c r="O44" s="245"/>
      <c r="P44" s="245"/>
      <c r="Q44" s="245"/>
      <c r="R44" s="284">
        <f t="shared" si="6"/>
        <v>0</v>
      </c>
      <c r="S44" s="245"/>
      <c r="T44" s="245"/>
      <c r="U44" s="245"/>
      <c r="V44" s="284">
        <f t="shared" si="7"/>
        <v>0</v>
      </c>
      <c r="W44" s="245"/>
      <c r="X44" s="245"/>
      <c r="Y44" s="245"/>
      <c r="Z44" s="284">
        <f t="shared" si="8"/>
        <v>0</v>
      </c>
      <c r="AA44" s="245"/>
      <c r="AB44" s="245"/>
      <c r="AC44" s="245"/>
      <c r="AD44" s="284">
        <f t="shared" si="9"/>
        <v>0</v>
      </c>
    </row>
    <row r="45" spans="1:30" ht="15" customHeight="1" x14ac:dyDescent="0.2">
      <c r="A45" s="336">
        <v>381070</v>
      </c>
      <c r="B45" s="6" t="s">
        <v>453</v>
      </c>
      <c r="C45" s="245"/>
      <c r="D45" s="245"/>
      <c r="E45" s="245"/>
      <c r="F45" s="284">
        <f t="shared" si="3"/>
        <v>0</v>
      </c>
      <c r="G45" s="245"/>
      <c r="H45" s="245"/>
      <c r="I45" s="245"/>
      <c r="J45" s="284">
        <f t="shared" si="4"/>
        <v>0</v>
      </c>
      <c r="K45" s="245"/>
      <c r="L45" s="245"/>
      <c r="M45" s="245"/>
      <c r="N45" s="284">
        <f t="shared" si="5"/>
        <v>0</v>
      </c>
      <c r="O45" s="245"/>
      <c r="P45" s="245"/>
      <c r="Q45" s="245"/>
      <c r="R45" s="284">
        <f t="shared" si="6"/>
        <v>0</v>
      </c>
      <c r="S45" s="245"/>
      <c r="T45" s="245"/>
      <c r="U45" s="245"/>
      <c r="V45" s="284">
        <f t="shared" si="7"/>
        <v>0</v>
      </c>
      <c r="W45" s="245"/>
      <c r="X45" s="245"/>
      <c r="Y45" s="245"/>
      <c r="Z45" s="284">
        <f t="shared" si="8"/>
        <v>0</v>
      </c>
      <c r="AA45" s="245"/>
      <c r="AB45" s="245"/>
      <c r="AC45" s="245"/>
      <c r="AD45" s="284">
        <f t="shared" si="9"/>
        <v>0</v>
      </c>
    </row>
    <row r="46" spans="1:30" ht="15" customHeight="1" x14ac:dyDescent="0.2">
      <c r="A46" s="336">
        <v>382010</v>
      </c>
      <c r="B46" s="6" t="s">
        <v>971</v>
      </c>
      <c r="C46" s="245"/>
      <c r="D46" s="245"/>
      <c r="E46" s="245"/>
      <c r="F46" s="284">
        <f t="shared" si="3"/>
        <v>0</v>
      </c>
      <c r="G46" s="245"/>
      <c r="H46" s="245"/>
      <c r="I46" s="245"/>
      <c r="J46" s="284">
        <f t="shared" si="4"/>
        <v>0</v>
      </c>
      <c r="K46" s="245"/>
      <c r="L46" s="245"/>
      <c r="M46" s="245"/>
      <c r="N46" s="284">
        <f t="shared" si="5"/>
        <v>0</v>
      </c>
      <c r="O46" s="245"/>
      <c r="P46" s="245"/>
      <c r="Q46" s="245"/>
      <c r="R46" s="284">
        <f t="shared" si="6"/>
        <v>0</v>
      </c>
      <c r="S46" s="245"/>
      <c r="T46" s="245"/>
      <c r="U46" s="245"/>
      <c r="V46" s="284">
        <f t="shared" si="7"/>
        <v>0</v>
      </c>
      <c r="W46" s="245"/>
      <c r="X46" s="245"/>
      <c r="Y46" s="245"/>
      <c r="Z46" s="284">
        <f t="shared" si="8"/>
        <v>0</v>
      </c>
      <c r="AA46" s="245"/>
      <c r="AB46" s="245"/>
      <c r="AC46" s="245"/>
      <c r="AD46" s="284">
        <f t="shared" si="9"/>
        <v>0</v>
      </c>
    </row>
    <row r="47" spans="1:30" ht="15" customHeight="1" x14ac:dyDescent="0.2">
      <c r="A47" s="336">
        <v>383000</v>
      </c>
      <c r="B47" s="6" t="s">
        <v>972</v>
      </c>
      <c r="C47" s="245"/>
      <c r="D47" s="245"/>
      <c r="E47" s="245"/>
      <c r="F47" s="284">
        <f t="shared" si="3"/>
        <v>0</v>
      </c>
      <c r="G47" s="245"/>
      <c r="H47" s="245"/>
      <c r="I47" s="245"/>
      <c r="J47" s="284">
        <f t="shared" si="4"/>
        <v>0</v>
      </c>
      <c r="K47" s="245"/>
      <c r="L47" s="245"/>
      <c r="M47" s="245"/>
      <c r="N47" s="284">
        <f t="shared" si="5"/>
        <v>0</v>
      </c>
      <c r="O47" s="245"/>
      <c r="P47" s="245"/>
      <c r="Q47" s="245"/>
      <c r="R47" s="284">
        <f t="shared" si="6"/>
        <v>0</v>
      </c>
      <c r="S47" s="245"/>
      <c r="T47" s="245"/>
      <c r="U47" s="245"/>
      <c r="V47" s="284">
        <f t="shared" si="7"/>
        <v>0</v>
      </c>
      <c r="W47" s="245"/>
      <c r="X47" s="245"/>
      <c r="Y47" s="245"/>
      <c r="Z47" s="284">
        <f t="shared" si="8"/>
        <v>0</v>
      </c>
      <c r="AA47" s="245"/>
      <c r="AB47" s="245"/>
      <c r="AC47" s="245"/>
      <c r="AD47" s="284">
        <f t="shared" si="9"/>
        <v>0</v>
      </c>
    </row>
    <row r="48" spans="1:30" ht="15" customHeight="1" x14ac:dyDescent="0.2">
      <c r="A48" s="336">
        <v>520000</v>
      </c>
      <c r="B48" s="6" t="s">
        <v>1392</v>
      </c>
      <c r="C48" s="245"/>
      <c r="D48" s="245"/>
      <c r="E48" s="245"/>
      <c r="F48" s="284">
        <f t="shared" si="3"/>
        <v>0</v>
      </c>
      <c r="G48" s="245"/>
      <c r="H48" s="245"/>
      <c r="I48" s="245"/>
      <c r="J48" s="284">
        <f t="shared" si="4"/>
        <v>0</v>
      </c>
      <c r="K48" s="245"/>
      <c r="L48" s="245"/>
      <c r="M48" s="245"/>
      <c r="N48" s="284">
        <f t="shared" si="5"/>
        <v>0</v>
      </c>
      <c r="O48" s="245"/>
      <c r="P48" s="245"/>
      <c r="Q48" s="245"/>
      <c r="R48" s="284">
        <f t="shared" si="6"/>
        <v>0</v>
      </c>
      <c r="S48" s="245"/>
      <c r="T48" s="245"/>
      <c r="U48" s="245"/>
      <c r="V48" s="284">
        <f t="shared" si="7"/>
        <v>0</v>
      </c>
      <c r="W48" s="245"/>
      <c r="X48" s="245"/>
      <c r="Y48" s="245"/>
      <c r="Z48" s="284">
        <f t="shared" si="8"/>
        <v>0</v>
      </c>
      <c r="AA48" s="245"/>
      <c r="AB48" s="245"/>
      <c r="AC48" s="245"/>
      <c r="AD48" s="284">
        <f t="shared" si="9"/>
        <v>0</v>
      </c>
    </row>
    <row r="49" spans="1:30" ht="15" customHeight="1" x14ac:dyDescent="0.2">
      <c r="A49" s="336">
        <v>384000</v>
      </c>
      <c r="B49" s="6" t="s">
        <v>1365</v>
      </c>
      <c r="C49" s="245"/>
      <c r="D49" s="245"/>
      <c r="E49" s="245"/>
      <c r="F49" s="284">
        <f t="shared" si="3"/>
        <v>0</v>
      </c>
      <c r="G49" s="245"/>
      <c r="H49" s="245"/>
      <c r="I49" s="245"/>
      <c r="J49" s="284">
        <f t="shared" si="4"/>
        <v>0</v>
      </c>
      <c r="K49" s="245"/>
      <c r="L49" s="245"/>
      <c r="M49" s="245"/>
      <c r="N49" s="284">
        <f t="shared" si="5"/>
        <v>0</v>
      </c>
      <c r="O49" s="245"/>
      <c r="P49" s="245"/>
      <c r="Q49" s="245"/>
      <c r="R49" s="284">
        <f t="shared" si="6"/>
        <v>0</v>
      </c>
      <c r="S49" s="245"/>
      <c r="T49" s="245"/>
      <c r="U49" s="245"/>
      <c r="V49" s="284">
        <f t="shared" si="7"/>
        <v>0</v>
      </c>
      <c r="W49" s="245"/>
      <c r="X49" s="245"/>
      <c r="Y49" s="245"/>
      <c r="Z49" s="284">
        <f t="shared" si="8"/>
        <v>0</v>
      </c>
      <c r="AA49" s="245"/>
      <c r="AB49" s="245"/>
      <c r="AC49" s="245"/>
      <c r="AD49" s="284">
        <f t="shared" si="9"/>
        <v>0</v>
      </c>
    </row>
    <row r="50" spans="1:30" ht="15" customHeight="1" x14ac:dyDescent="0.2">
      <c r="A50" s="336">
        <v>385000</v>
      </c>
      <c r="B50" s="6" t="s">
        <v>1362</v>
      </c>
      <c r="C50" s="245"/>
      <c r="D50" s="245"/>
      <c r="E50" s="245"/>
      <c r="F50" s="284">
        <f t="shared" si="3"/>
        <v>0</v>
      </c>
      <c r="G50" s="245"/>
      <c r="H50" s="245"/>
      <c r="I50" s="245"/>
      <c r="J50" s="284">
        <f t="shared" si="4"/>
        <v>0</v>
      </c>
      <c r="K50" s="245"/>
      <c r="L50" s="245"/>
      <c r="M50" s="245"/>
      <c r="N50" s="284">
        <f t="shared" si="5"/>
        <v>0</v>
      </c>
      <c r="O50" s="245"/>
      <c r="P50" s="245"/>
      <c r="Q50" s="245"/>
      <c r="R50" s="284">
        <f t="shared" si="6"/>
        <v>0</v>
      </c>
      <c r="S50" s="245"/>
      <c r="T50" s="245"/>
      <c r="U50" s="245"/>
      <c r="V50" s="284">
        <f t="shared" si="7"/>
        <v>0</v>
      </c>
      <c r="W50" s="245"/>
      <c r="X50" s="245"/>
      <c r="Y50" s="245"/>
      <c r="Z50" s="284">
        <f t="shared" si="8"/>
        <v>0</v>
      </c>
      <c r="AA50" s="245"/>
      <c r="AB50" s="245"/>
      <c r="AC50" s="245"/>
      <c r="AD50" s="284">
        <f t="shared" si="9"/>
        <v>0</v>
      </c>
    </row>
    <row r="51" spans="1:30" ht="15" customHeight="1" x14ac:dyDescent="0.2">
      <c r="A51" s="336">
        <v>524000</v>
      </c>
      <c r="B51" s="6" t="s">
        <v>1366</v>
      </c>
      <c r="C51" s="245"/>
      <c r="D51" s="245"/>
      <c r="E51" s="245"/>
      <c r="F51" s="284">
        <f t="shared" si="3"/>
        <v>0</v>
      </c>
      <c r="G51" s="245"/>
      <c r="H51" s="245"/>
      <c r="I51" s="245"/>
      <c r="J51" s="284">
        <f t="shared" si="4"/>
        <v>0</v>
      </c>
      <c r="K51" s="245"/>
      <c r="L51" s="245"/>
      <c r="M51" s="245"/>
      <c r="N51" s="284">
        <f t="shared" si="5"/>
        <v>0</v>
      </c>
      <c r="O51" s="245"/>
      <c r="P51" s="245"/>
      <c r="Q51" s="245"/>
      <c r="R51" s="284">
        <f t="shared" si="6"/>
        <v>0</v>
      </c>
      <c r="S51" s="245"/>
      <c r="T51" s="245"/>
      <c r="U51" s="245"/>
      <c r="V51" s="284">
        <f t="shared" si="7"/>
        <v>0</v>
      </c>
      <c r="W51" s="245"/>
      <c r="X51" s="245"/>
      <c r="Y51" s="245"/>
      <c r="Z51" s="284">
        <f t="shared" si="8"/>
        <v>0</v>
      </c>
      <c r="AA51" s="245"/>
      <c r="AB51" s="245"/>
      <c r="AC51" s="245"/>
      <c r="AD51" s="284">
        <f t="shared" si="9"/>
        <v>0</v>
      </c>
    </row>
    <row r="52" spans="1:30" ht="15" customHeight="1" thickBot="1" x14ac:dyDescent="0.25">
      <c r="A52" s="335">
        <v>525000</v>
      </c>
      <c r="B52" s="6" t="s">
        <v>1368</v>
      </c>
      <c r="C52" s="247"/>
      <c r="D52" s="247"/>
      <c r="E52" s="247"/>
      <c r="F52" s="286">
        <f>-D52+E52</f>
        <v>0</v>
      </c>
      <c r="G52" s="247"/>
      <c r="H52" s="247"/>
      <c r="I52" s="247"/>
      <c r="J52" s="286">
        <f>-H52+I52</f>
        <v>0</v>
      </c>
      <c r="K52" s="247"/>
      <c r="L52" s="247"/>
      <c r="M52" s="247"/>
      <c r="N52" s="286">
        <f>-L52+M52</f>
        <v>0</v>
      </c>
      <c r="O52" s="247"/>
      <c r="P52" s="247"/>
      <c r="Q52" s="247"/>
      <c r="R52" s="286">
        <f>-P52+Q52</f>
        <v>0</v>
      </c>
      <c r="S52" s="247"/>
      <c r="T52" s="247"/>
      <c r="U52" s="247"/>
      <c r="V52" s="286">
        <f>-T52+U52</f>
        <v>0</v>
      </c>
      <c r="W52" s="247"/>
      <c r="X52" s="247"/>
      <c r="Y52" s="247"/>
      <c r="Z52" s="286">
        <f>-X52+Y52</f>
        <v>0</v>
      </c>
      <c r="AA52" s="247"/>
      <c r="AB52" s="247"/>
      <c r="AC52" s="247"/>
      <c r="AD52" s="286">
        <f>-AB52+AC52</f>
        <v>0</v>
      </c>
    </row>
    <row r="53" spans="1:30" customFormat="1" ht="15" customHeight="1" x14ac:dyDescent="0.2">
      <c r="A53" s="336"/>
      <c r="B53" s="6"/>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row>
    <row r="54" spans="1:30" customFormat="1" ht="15" customHeight="1" thickBot="1" x14ac:dyDescent="0.3">
      <c r="A54" s="336"/>
      <c r="B54" s="9" t="s">
        <v>207</v>
      </c>
      <c r="C54" s="254">
        <f t="shared" ref="C54:N54" si="10">SUM(C42:C52)</f>
        <v>0</v>
      </c>
      <c r="D54" s="254">
        <f t="shared" si="10"/>
        <v>0</v>
      </c>
      <c r="E54" s="254">
        <f t="shared" si="10"/>
        <v>0</v>
      </c>
      <c r="F54" s="254">
        <f t="shared" si="10"/>
        <v>0</v>
      </c>
      <c r="G54" s="254">
        <f t="shared" si="10"/>
        <v>0</v>
      </c>
      <c r="H54" s="254">
        <f t="shared" si="10"/>
        <v>0</v>
      </c>
      <c r="I54" s="254">
        <f t="shared" si="10"/>
        <v>0</v>
      </c>
      <c r="J54" s="254">
        <f t="shared" si="10"/>
        <v>0</v>
      </c>
      <c r="K54" s="254">
        <f t="shared" si="10"/>
        <v>0</v>
      </c>
      <c r="L54" s="254">
        <f t="shared" si="10"/>
        <v>0</v>
      </c>
      <c r="M54" s="254">
        <f t="shared" si="10"/>
        <v>0</v>
      </c>
      <c r="N54" s="254">
        <f t="shared" si="10"/>
        <v>0</v>
      </c>
      <c r="O54" s="254">
        <f t="shared" ref="O54:AD54" si="11">SUM(O42:O52)</f>
        <v>0</v>
      </c>
      <c r="P54" s="254">
        <f t="shared" si="11"/>
        <v>0</v>
      </c>
      <c r="Q54" s="254">
        <f t="shared" si="11"/>
        <v>0</v>
      </c>
      <c r="R54" s="254">
        <f t="shared" si="11"/>
        <v>0</v>
      </c>
      <c r="S54" s="254">
        <f t="shared" si="11"/>
        <v>0</v>
      </c>
      <c r="T54" s="254">
        <f t="shared" si="11"/>
        <v>0</v>
      </c>
      <c r="U54" s="254">
        <f t="shared" si="11"/>
        <v>0</v>
      </c>
      <c r="V54" s="254">
        <f t="shared" si="11"/>
        <v>0</v>
      </c>
      <c r="W54" s="254">
        <f t="shared" si="11"/>
        <v>0</v>
      </c>
      <c r="X54" s="254">
        <f t="shared" si="11"/>
        <v>0</v>
      </c>
      <c r="Y54" s="254">
        <f t="shared" si="11"/>
        <v>0</v>
      </c>
      <c r="Z54" s="254">
        <f t="shared" si="11"/>
        <v>0</v>
      </c>
      <c r="AA54" s="254">
        <f t="shared" si="11"/>
        <v>0</v>
      </c>
      <c r="AB54" s="254">
        <f t="shared" si="11"/>
        <v>0</v>
      </c>
      <c r="AC54" s="254">
        <f t="shared" si="11"/>
        <v>0</v>
      </c>
      <c r="AD54" s="254">
        <f t="shared" si="11"/>
        <v>0</v>
      </c>
    </row>
    <row r="55" spans="1:30" customFormat="1" ht="15" customHeight="1" x14ac:dyDescent="0.25">
      <c r="A55" s="336"/>
      <c r="B55" s="9" t="s">
        <v>147</v>
      </c>
      <c r="C55" s="253">
        <f t="shared" ref="C55:N55" si="12">+C40+C54</f>
        <v>0</v>
      </c>
      <c r="D55" s="253">
        <f t="shared" si="12"/>
        <v>0</v>
      </c>
      <c r="E55" s="253">
        <f t="shared" si="12"/>
        <v>0</v>
      </c>
      <c r="F55" s="253">
        <f t="shared" si="12"/>
        <v>0</v>
      </c>
      <c r="G55" s="253">
        <f t="shared" si="12"/>
        <v>0</v>
      </c>
      <c r="H55" s="253">
        <f t="shared" si="12"/>
        <v>0</v>
      </c>
      <c r="I55" s="253">
        <f t="shared" si="12"/>
        <v>0</v>
      </c>
      <c r="J55" s="253">
        <f t="shared" si="12"/>
        <v>0</v>
      </c>
      <c r="K55" s="253">
        <f t="shared" si="12"/>
        <v>0</v>
      </c>
      <c r="L55" s="253">
        <f t="shared" si="12"/>
        <v>0</v>
      </c>
      <c r="M55" s="253">
        <f t="shared" si="12"/>
        <v>0</v>
      </c>
      <c r="N55" s="253">
        <f t="shared" si="12"/>
        <v>0</v>
      </c>
      <c r="O55" s="253">
        <f t="shared" ref="O55:AD55" si="13">+O40+O54</f>
        <v>0</v>
      </c>
      <c r="P55" s="253">
        <f t="shared" si="13"/>
        <v>0</v>
      </c>
      <c r="Q55" s="253">
        <f t="shared" si="13"/>
        <v>0</v>
      </c>
      <c r="R55" s="253">
        <f t="shared" si="13"/>
        <v>0</v>
      </c>
      <c r="S55" s="253">
        <f t="shared" si="13"/>
        <v>0</v>
      </c>
      <c r="T55" s="253">
        <f t="shared" si="13"/>
        <v>0</v>
      </c>
      <c r="U55" s="253">
        <f t="shared" si="13"/>
        <v>0</v>
      </c>
      <c r="V55" s="253">
        <f t="shared" si="13"/>
        <v>0</v>
      </c>
      <c r="W55" s="253">
        <f t="shared" si="13"/>
        <v>0</v>
      </c>
      <c r="X55" s="253">
        <f t="shared" si="13"/>
        <v>0</v>
      </c>
      <c r="Y55" s="253">
        <f t="shared" si="13"/>
        <v>0</v>
      </c>
      <c r="Z55" s="253">
        <f t="shared" si="13"/>
        <v>0</v>
      </c>
      <c r="AA55" s="253">
        <f t="shared" si="13"/>
        <v>0</v>
      </c>
      <c r="AB55" s="253">
        <f t="shared" si="13"/>
        <v>0</v>
      </c>
      <c r="AC55" s="253">
        <f t="shared" si="13"/>
        <v>0</v>
      </c>
      <c r="AD55" s="253">
        <f t="shared" si="13"/>
        <v>0</v>
      </c>
    </row>
    <row r="56" spans="1:30" ht="30" customHeight="1" x14ac:dyDescent="0.25">
      <c r="A56" s="276"/>
      <c r="B56" s="294" t="str">
        <f>+'GENERAL FUND-OPERATING(48-53)'!B295</f>
        <v>Fund balances - July 1, 2022 as previously reported</v>
      </c>
      <c r="C56" s="253"/>
      <c r="D56" s="253"/>
      <c r="E56" s="245"/>
      <c r="F56" s="253"/>
      <c r="G56" s="253"/>
      <c r="H56" s="253"/>
      <c r="I56" s="245"/>
      <c r="J56" s="253"/>
      <c r="K56" s="245"/>
      <c r="L56" s="245"/>
      <c r="M56" s="245"/>
      <c r="N56" s="253"/>
      <c r="O56" s="253"/>
      <c r="P56" s="253"/>
      <c r="Q56" s="245"/>
      <c r="R56" s="253"/>
      <c r="S56" s="253"/>
      <c r="T56" s="253"/>
      <c r="U56" s="245"/>
      <c r="V56" s="253"/>
      <c r="W56" s="253"/>
      <c r="X56" s="253"/>
      <c r="Y56" s="245"/>
      <c r="Z56" s="253"/>
      <c r="AA56" s="253"/>
      <c r="AB56" s="253"/>
      <c r="AC56" s="245"/>
      <c r="AD56" s="253"/>
    </row>
    <row r="57" spans="1:30" ht="15" customHeight="1" thickBot="1" x14ac:dyDescent="0.3">
      <c r="A57" s="276"/>
      <c r="B57" s="8" t="s">
        <v>579</v>
      </c>
      <c r="C57" s="253"/>
      <c r="D57" s="253"/>
      <c r="E57" s="247"/>
      <c r="F57" s="253"/>
      <c r="G57" s="253"/>
      <c r="H57" s="253"/>
      <c r="I57" s="247"/>
      <c r="J57" s="253"/>
      <c r="K57" s="245"/>
      <c r="L57" s="245"/>
      <c r="M57" s="247"/>
      <c r="N57" s="253"/>
      <c r="O57" s="253"/>
      <c r="P57" s="253"/>
      <c r="Q57" s="247"/>
      <c r="R57" s="253"/>
      <c r="S57" s="253"/>
      <c r="T57" s="253"/>
      <c r="U57" s="247"/>
      <c r="V57" s="253"/>
      <c r="W57" s="253"/>
      <c r="X57" s="253"/>
      <c r="Y57" s="247"/>
      <c r="Z57" s="253"/>
      <c r="AA57" s="253"/>
      <c r="AB57" s="253"/>
      <c r="AC57" s="247"/>
      <c r="AD57" s="253"/>
    </row>
    <row r="58" spans="1:30" ht="15" customHeight="1" thickBot="1" x14ac:dyDescent="0.3">
      <c r="A58" s="239"/>
      <c r="B58" s="294" t="str">
        <f>+'GENERAL FUND-OPERATING(48-53)'!B297</f>
        <v>Fund balances - July 1, 2022 as restated</v>
      </c>
      <c r="C58" s="253"/>
      <c r="D58" s="253"/>
      <c r="E58" s="253">
        <f>+E56+E57</f>
        <v>0</v>
      </c>
      <c r="F58" s="253"/>
      <c r="G58" s="253"/>
      <c r="H58" s="253"/>
      <c r="I58" s="253">
        <f>+I56+I57</f>
        <v>0</v>
      </c>
      <c r="J58" s="253"/>
      <c r="K58" s="253"/>
      <c r="L58" s="253"/>
      <c r="M58" s="253">
        <f>+M56+M57</f>
        <v>0</v>
      </c>
      <c r="N58" s="253"/>
      <c r="O58" s="253"/>
      <c r="P58" s="253"/>
      <c r="Q58" s="253">
        <f>+Q56+Q57</f>
        <v>0</v>
      </c>
      <c r="R58" s="253"/>
      <c r="S58" s="253"/>
      <c r="T58" s="253"/>
      <c r="U58" s="253">
        <f>+U56+U57</f>
        <v>0</v>
      </c>
      <c r="V58" s="253"/>
      <c r="W58" s="253"/>
      <c r="X58" s="253"/>
      <c r="Y58" s="253">
        <f>+Y56+Y57</f>
        <v>0</v>
      </c>
      <c r="Z58" s="253"/>
      <c r="AA58" s="253"/>
      <c r="AB58" s="253"/>
      <c r="AC58" s="253">
        <f>+AC56+AC57</f>
        <v>0</v>
      </c>
      <c r="AD58" s="253"/>
    </row>
    <row r="59" spans="1:30" ht="15" customHeight="1" thickBot="1" x14ac:dyDescent="0.3">
      <c r="A59" s="239"/>
      <c r="B59" s="244" t="str">
        <f>+'GENERAL FUND-OPERATING(48-53)'!B298</f>
        <v>Fund balances - June 30, 2023</v>
      </c>
      <c r="C59" s="253"/>
      <c r="D59" s="253"/>
      <c r="E59" s="256">
        <f>+E55+E58</f>
        <v>0</v>
      </c>
      <c r="F59" s="253"/>
      <c r="G59" s="253"/>
      <c r="H59" s="253"/>
      <c r="I59" s="256">
        <f>+I55+I58</f>
        <v>0</v>
      </c>
      <c r="J59" s="253"/>
      <c r="K59" s="253"/>
      <c r="L59" s="253"/>
      <c r="M59" s="256">
        <f>+M55+M58</f>
        <v>0</v>
      </c>
      <c r="N59" s="253"/>
      <c r="O59" s="253"/>
      <c r="P59" s="253"/>
      <c r="Q59" s="256">
        <f>+Q55+Q58</f>
        <v>0</v>
      </c>
      <c r="R59" s="253"/>
      <c r="S59" s="253"/>
      <c r="T59" s="253"/>
      <c r="U59" s="256">
        <f>+U55+U58</f>
        <v>0</v>
      </c>
      <c r="V59" s="253"/>
      <c r="W59" s="253"/>
      <c r="X59" s="253"/>
      <c r="Y59" s="256">
        <f>+Y55+Y58</f>
        <v>0</v>
      </c>
      <c r="Z59" s="253"/>
      <c r="AA59" s="253"/>
      <c r="AB59" s="253"/>
      <c r="AC59" s="256">
        <f>+AC55+AC58</f>
        <v>0</v>
      </c>
      <c r="AD59" s="253"/>
    </row>
    <row r="60" spans="1:30" ht="15.75" thickTop="1" x14ac:dyDescent="0.2">
      <c r="A60" s="239"/>
      <c r="B60" s="239"/>
      <c r="C60" s="239"/>
      <c r="D60" s="239"/>
      <c r="E60" s="239"/>
      <c r="F60" s="6"/>
      <c r="G60" s="6"/>
      <c r="H60" s="6"/>
      <c r="I60" s="239"/>
      <c r="J60" s="239"/>
      <c r="K60" s="239"/>
      <c r="L60" s="239"/>
      <c r="M60" s="239"/>
      <c r="N60" s="239"/>
      <c r="O60" s="239"/>
      <c r="P60" s="239"/>
      <c r="Q60" s="239"/>
      <c r="R60" s="239"/>
      <c r="S60" s="239"/>
      <c r="T60" s="239"/>
      <c r="U60" s="239"/>
      <c r="V60" s="239"/>
      <c r="W60" s="239"/>
      <c r="X60" s="239"/>
      <c r="Y60" s="239"/>
      <c r="Z60" s="239"/>
      <c r="AA60" s="239"/>
      <c r="AB60" s="239"/>
      <c r="AC60" s="239"/>
      <c r="AD60" s="239"/>
    </row>
    <row r="61" spans="1:30" ht="15.75" x14ac:dyDescent="0.25">
      <c r="A61" s="239"/>
      <c r="B61" s="239"/>
      <c r="C61" s="329" t="s">
        <v>1069</v>
      </c>
      <c r="D61" s="239"/>
      <c r="E61" s="239"/>
      <c r="F61" s="239"/>
      <c r="G61" s="329" t="s">
        <v>1070</v>
      </c>
      <c r="H61" s="239"/>
      <c r="I61" s="239"/>
      <c r="J61" s="239"/>
      <c r="K61" s="329" t="s">
        <v>1071</v>
      </c>
      <c r="L61" s="239"/>
      <c r="M61" s="239"/>
      <c r="N61" s="239"/>
      <c r="O61" s="329" t="s">
        <v>1071</v>
      </c>
      <c r="P61" s="239"/>
      <c r="Q61" s="239"/>
      <c r="R61" s="239"/>
      <c r="S61" s="329" t="s">
        <v>1071</v>
      </c>
      <c r="T61" s="239"/>
      <c r="U61" s="239"/>
      <c r="V61" s="239"/>
      <c r="W61" s="329" t="s">
        <v>1071</v>
      </c>
      <c r="X61" s="239"/>
      <c r="Y61" s="239"/>
      <c r="Z61" s="239"/>
      <c r="AA61" s="329" t="s">
        <v>1071</v>
      </c>
      <c r="AB61" s="239"/>
      <c r="AC61" s="239"/>
      <c r="AD61" s="239"/>
    </row>
    <row r="62" spans="1:30" ht="15" x14ac:dyDescent="0.2">
      <c r="A62" s="239"/>
      <c r="B62" s="239"/>
      <c r="C62" s="239"/>
      <c r="D62" s="239"/>
      <c r="E62" s="239"/>
      <c r="F62" s="239"/>
      <c r="G62" s="239"/>
      <c r="H62" s="239"/>
      <c r="I62" s="239"/>
      <c r="J62" s="239"/>
      <c r="K62" s="239"/>
      <c r="L62" s="239"/>
      <c r="M62" s="239"/>
      <c r="N62" s="239"/>
    </row>
    <row r="63" spans="1:30" ht="15" x14ac:dyDescent="0.2">
      <c r="A63" s="239"/>
      <c r="B63" s="239"/>
      <c r="C63" s="239"/>
      <c r="D63" s="239"/>
      <c r="E63" s="239"/>
      <c r="F63" s="239"/>
      <c r="G63" s="239"/>
      <c r="H63" s="239"/>
      <c r="I63" s="239"/>
      <c r="J63" s="239"/>
      <c r="K63" s="239"/>
      <c r="L63" s="239"/>
      <c r="M63" s="239"/>
      <c r="N63" s="239"/>
    </row>
    <row r="64" spans="1:30" ht="15" x14ac:dyDescent="0.2">
      <c r="A64" s="239"/>
      <c r="B64" s="239"/>
      <c r="C64" s="239"/>
      <c r="D64" s="239"/>
      <c r="E64" s="239"/>
      <c r="F64" s="239"/>
      <c r="G64" s="239"/>
      <c r="H64" s="239"/>
      <c r="I64" s="239"/>
      <c r="J64" s="239"/>
      <c r="K64" s="239"/>
      <c r="L64" s="239"/>
      <c r="M64" s="239"/>
      <c r="N64" s="239"/>
    </row>
    <row r="65" spans="1:14" ht="15" x14ac:dyDescent="0.2">
      <c r="A65" s="239"/>
      <c r="B65" s="239"/>
      <c r="C65" s="239"/>
      <c r="D65" s="239"/>
      <c r="E65" s="239"/>
      <c r="F65" s="239"/>
      <c r="G65" s="239"/>
      <c r="H65" s="239"/>
      <c r="I65" s="239"/>
      <c r="J65" s="239"/>
      <c r="K65" s="239"/>
      <c r="L65" s="239"/>
      <c r="M65" s="239"/>
      <c r="N65" s="239"/>
    </row>
    <row r="66" spans="1:14" ht="15" x14ac:dyDescent="0.2">
      <c r="A66" s="239"/>
      <c r="B66" s="239"/>
      <c r="C66" s="239"/>
      <c r="D66" s="239"/>
      <c r="E66" s="239"/>
      <c r="F66" s="239"/>
      <c r="G66" s="239"/>
      <c r="H66" s="239"/>
      <c r="I66" s="239"/>
      <c r="J66" s="239"/>
      <c r="K66" s="239"/>
      <c r="L66" s="239"/>
      <c r="M66" s="239"/>
      <c r="N66" s="239"/>
    </row>
    <row r="67" spans="1:14" ht="15" x14ac:dyDescent="0.2">
      <c r="A67" s="239"/>
      <c r="B67" s="239"/>
      <c r="C67" s="239"/>
      <c r="D67" s="239"/>
      <c r="E67" s="239"/>
      <c r="F67" s="239"/>
      <c r="G67" s="239"/>
      <c r="H67" s="239"/>
      <c r="I67" s="239"/>
      <c r="J67" s="239"/>
      <c r="K67" s="239"/>
      <c r="L67" s="239"/>
      <c r="M67" s="239"/>
      <c r="N67" s="239"/>
    </row>
    <row r="68" spans="1:14" ht="15" x14ac:dyDescent="0.2">
      <c r="A68" s="239"/>
      <c r="B68" s="239"/>
      <c r="C68" s="239"/>
      <c r="D68" s="239"/>
      <c r="E68" s="239"/>
      <c r="F68" s="239"/>
      <c r="G68" s="239"/>
      <c r="H68" s="239"/>
      <c r="I68" s="239"/>
      <c r="J68" s="239"/>
      <c r="K68" s="239"/>
      <c r="L68" s="239"/>
      <c r="M68" s="239"/>
      <c r="N68" s="239"/>
    </row>
    <row r="69" spans="1:14" ht="15" x14ac:dyDescent="0.2">
      <c r="A69" s="239"/>
      <c r="B69" s="239"/>
      <c r="C69" s="239"/>
      <c r="D69" s="239"/>
      <c r="E69" s="239"/>
      <c r="F69" s="239"/>
      <c r="G69" s="239"/>
      <c r="H69" s="239"/>
      <c r="I69" s="239"/>
      <c r="J69" s="239"/>
      <c r="K69" s="239"/>
      <c r="L69" s="239"/>
      <c r="M69" s="239"/>
      <c r="N69" s="239"/>
    </row>
    <row r="70" spans="1:14" ht="15" x14ac:dyDescent="0.2">
      <c r="A70" s="239"/>
      <c r="B70" s="239"/>
      <c r="C70" s="239"/>
      <c r="D70" s="239"/>
      <c r="E70" s="239"/>
      <c r="F70" s="239"/>
      <c r="G70" s="239"/>
      <c r="H70" s="239"/>
      <c r="I70" s="239"/>
      <c r="J70" s="239"/>
      <c r="K70" s="239"/>
      <c r="L70" s="239"/>
      <c r="M70" s="239"/>
      <c r="N70" s="239"/>
    </row>
    <row r="71" spans="1:14" ht="15" x14ac:dyDescent="0.2">
      <c r="A71" s="239"/>
      <c r="B71" s="239"/>
      <c r="C71" s="239"/>
      <c r="D71" s="239"/>
      <c r="E71" s="239"/>
      <c r="F71" s="239"/>
      <c r="G71" s="239"/>
      <c r="H71" s="239"/>
      <c r="I71" s="239"/>
      <c r="J71" s="239"/>
      <c r="K71" s="239"/>
      <c r="L71" s="239"/>
      <c r="M71" s="239"/>
      <c r="N71" s="239"/>
    </row>
    <row r="72" spans="1:14" ht="15" x14ac:dyDescent="0.2">
      <c r="A72" s="239"/>
      <c r="B72" s="239"/>
      <c r="C72" s="239"/>
      <c r="D72" s="239"/>
      <c r="E72" s="239"/>
      <c r="F72" s="239"/>
      <c r="G72" s="239"/>
      <c r="H72" s="239"/>
      <c r="I72" s="239"/>
      <c r="J72" s="239"/>
      <c r="K72" s="239"/>
      <c r="L72" s="239"/>
      <c r="M72" s="239"/>
      <c r="N72" s="239"/>
    </row>
    <row r="73" spans="1:14" ht="15" x14ac:dyDescent="0.2">
      <c r="A73" s="239"/>
      <c r="B73" s="239"/>
      <c r="C73" s="239"/>
      <c r="D73" s="239"/>
      <c r="E73" s="239"/>
      <c r="F73" s="239"/>
      <c r="G73" s="239"/>
      <c r="H73" s="239"/>
      <c r="I73" s="239"/>
      <c r="J73" s="239"/>
      <c r="K73" s="239"/>
      <c r="L73" s="239"/>
      <c r="M73" s="239"/>
      <c r="N73" s="239"/>
    </row>
    <row r="74" spans="1:14" ht="15" x14ac:dyDescent="0.2">
      <c r="A74" s="239"/>
      <c r="B74" s="239"/>
      <c r="C74" s="239"/>
      <c r="D74" s="239"/>
      <c r="E74" s="239"/>
      <c r="F74" s="239"/>
      <c r="G74" s="239"/>
      <c r="H74" s="239"/>
      <c r="I74" s="239"/>
      <c r="J74" s="239"/>
      <c r="K74" s="239"/>
      <c r="L74" s="239"/>
      <c r="M74" s="239"/>
      <c r="N74" s="239"/>
    </row>
    <row r="75" spans="1:14" ht="15" x14ac:dyDescent="0.2">
      <c r="A75" s="239"/>
      <c r="B75" s="239"/>
      <c r="C75" s="239"/>
      <c r="D75" s="239"/>
      <c r="E75" s="239"/>
      <c r="F75" s="239"/>
      <c r="G75" s="239"/>
      <c r="H75" s="239"/>
      <c r="I75" s="239"/>
      <c r="J75" s="239"/>
      <c r="K75" s="239"/>
      <c r="L75" s="239"/>
      <c r="M75" s="239"/>
      <c r="N75" s="239"/>
    </row>
    <row r="76" spans="1:14" ht="15" x14ac:dyDescent="0.2">
      <c r="A76" s="239"/>
      <c r="B76" s="239"/>
      <c r="C76" s="239"/>
      <c r="D76" s="239"/>
      <c r="E76" s="239"/>
      <c r="F76" s="239"/>
      <c r="G76" s="239"/>
      <c r="H76" s="239"/>
      <c r="I76" s="239"/>
      <c r="J76" s="239"/>
      <c r="K76" s="239"/>
      <c r="L76" s="239"/>
      <c r="M76" s="239"/>
      <c r="N76" s="239"/>
    </row>
    <row r="77" spans="1:14" ht="15" x14ac:dyDescent="0.2">
      <c r="A77" s="239"/>
      <c r="B77" s="239"/>
      <c r="C77" s="239"/>
      <c r="D77" s="239"/>
      <c r="E77" s="239"/>
      <c r="F77" s="239"/>
      <c r="G77" s="239"/>
      <c r="H77" s="239"/>
      <c r="I77" s="239"/>
      <c r="J77" s="239"/>
      <c r="K77" s="239"/>
      <c r="L77" s="239"/>
      <c r="M77" s="239"/>
      <c r="N77" s="239"/>
    </row>
    <row r="78" spans="1:14" ht="15" x14ac:dyDescent="0.2">
      <c r="A78" s="239"/>
      <c r="B78" s="239"/>
      <c r="C78" s="239"/>
      <c r="D78" s="239"/>
      <c r="E78" s="239"/>
      <c r="F78" s="239"/>
      <c r="G78" s="239"/>
      <c r="H78" s="239"/>
      <c r="I78" s="239"/>
      <c r="J78" s="239"/>
      <c r="K78" s="239"/>
      <c r="L78" s="239"/>
      <c r="M78" s="239"/>
      <c r="N78" s="239"/>
    </row>
    <row r="79" spans="1:14" ht="15" x14ac:dyDescent="0.2">
      <c r="A79" s="239"/>
      <c r="B79" s="239"/>
      <c r="C79" s="239"/>
      <c r="D79" s="239"/>
      <c r="E79" s="239"/>
      <c r="F79" s="239"/>
      <c r="G79" s="239"/>
      <c r="H79" s="239"/>
      <c r="I79" s="239"/>
      <c r="J79" s="239"/>
      <c r="K79" s="239"/>
      <c r="L79" s="239"/>
      <c r="M79" s="239"/>
      <c r="N79" s="239"/>
    </row>
    <row r="80" spans="1:14" ht="15" x14ac:dyDescent="0.2">
      <c r="A80" s="239"/>
      <c r="B80" s="239"/>
      <c r="C80" s="239"/>
      <c r="D80" s="239"/>
      <c r="E80" s="239"/>
      <c r="F80" s="239"/>
      <c r="G80" s="239"/>
      <c r="H80" s="239"/>
      <c r="I80" s="239"/>
      <c r="J80" s="239"/>
      <c r="K80" s="239"/>
      <c r="L80" s="239"/>
      <c r="M80" s="239"/>
      <c r="N80" s="239"/>
    </row>
    <row r="81" spans="1:14" ht="15" x14ac:dyDescent="0.2">
      <c r="A81" s="239"/>
      <c r="B81" s="239"/>
      <c r="C81" s="239"/>
      <c r="D81" s="239"/>
      <c r="E81" s="239"/>
      <c r="F81" s="239"/>
      <c r="G81" s="239"/>
      <c r="H81" s="239"/>
      <c r="I81" s="239"/>
      <c r="J81" s="239"/>
      <c r="K81" s="239"/>
      <c r="L81" s="239"/>
      <c r="M81" s="239"/>
      <c r="N81" s="239"/>
    </row>
    <row r="82" spans="1:14" ht="15" x14ac:dyDescent="0.2">
      <c r="A82" s="239"/>
      <c r="B82" s="239"/>
      <c r="C82" s="239"/>
      <c r="D82" s="239"/>
      <c r="E82" s="239"/>
      <c r="F82" s="239"/>
      <c r="G82" s="239"/>
      <c r="H82" s="239"/>
      <c r="I82" s="239"/>
      <c r="J82" s="239"/>
      <c r="K82" s="239"/>
      <c r="L82" s="239"/>
      <c r="M82" s="239"/>
      <c r="N82" s="239"/>
    </row>
    <row r="83" spans="1:14" ht="15" x14ac:dyDescent="0.2">
      <c r="A83" s="239"/>
      <c r="B83" s="239"/>
      <c r="C83" s="239"/>
      <c r="D83" s="239"/>
      <c r="E83" s="239"/>
      <c r="F83" s="239"/>
      <c r="G83" s="239"/>
      <c r="H83" s="239"/>
      <c r="I83" s="239"/>
      <c r="J83" s="239"/>
      <c r="K83" s="239"/>
      <c r="L83" s="239"/>
      <c r="M83" s="239"/>
      <c r="N83" s="239"/>
    </row>
    <row r="84" spans="1:14" ht="15" x14ac:dyDescent="0.2">
      <c r="A84" s="239"/>
      <c r="B84" s="239"/>
      <c r="C84" s="239"/>
      <c r="D84" s="239"/>
      <c r="E84" s="239"/>
      <c r="F84" s="239"/>
      <c r="G84" s="239"/>
      <c r="H84" s="239"/>
      <c r="I84" s="239"/>
      <c r="J84" s="239"/>
      <c r="K84" s="239"/>
      <c r="L84" s="239"/>
      <c r="M84" s="239"/>
      <c r="N84" s="239"/>
    </row>
    <row r="85" spans="1:14" ht="15" x14ac:dyDescent="0.2">
      <c r="A85" s="239"/>
      <c r="B85" s="239"/>
      <c r="C85" s="239"/>
      <c r="D85" s="239"/>
      <c r="E85" s="239"/>
      <c r="F85" s="239"/>
      <c r="G85" s="239"/>
      <c r="H85" s="239"/>
      <c r="I85" s="239"/>
      <c r="J85" s="239"/>
      <c r="K85" s="239"/>
      <c r="L85" s="239"/>
      <c r="M85" s="239"/>
      <c r="N85" s="239"/>
    </row>
    <row r="86" spans="1:14" ht="15" x14ac:dyDescent="0.2">
      <c r="A86" s="239"/>
      <c r="B86" s="239"/>
      <c r="C86" s="239"/>
      <c r="D86" s="239"/>
      <c r="E86" s="239"/>
      <c r="F86" s="239"/>
      <c r="G86" s="239"/>
      <c r="H86" s="239"/>
      <c r="I86" s="239"/>
      <c r="J86" s="239"/>
      <c r="K86" s="239"/>
      <c r="L86" s="239"/>
      <c r="M86" s="239"/>
      <c r="N86" s="239"/>
    </row>
    <row r="87" spans="1:14" ht="15" x14ac:dyDescent="0.2">
      <c r="A87" s="239"/>
      <c r="B87" s="239"/>
      <c r="C87" s="239"/>
      <c r="D87" s="239"/>
      <c r="E87" s="239"/>
      <c r="F87" s="239"/>
      <c r="G87" s="239"/>
      <c r="H87" s="239"/>
      <c r="I87" s="239"/>
      <c r="J87" s="239"/>
      <c r="K87" s="239"/>
      <c r="L87" s="239"/>
      <c r="M87" s="239"/>
      <c r="N87" s="239"/>
    </row>
    <row r="88" spans="1:14" ht="15" x14ac:dyDescent="0.2">
      <c r="A88" s="239"/>
      <c r="B88" s="239"/>
      <c r="C88" s="239"/>
      <c r="D88" s="239"/>
      <c r="E88" s="239"/>
      <c r="F88" s="239"/>
      <c r="G88" s="239"/>
      <c r="H88" s="239"/>
      <c r="I88" s="239"/>
      <c r="J88" s="239"/>
      <c r="K88" s="239"/>
      <c r="L88" s="239"/>
      <c r="M88" s="239"/>
      <c r="N88" s="239"/>
    </row>
    <row r="89" spans="1:14" ht="15" x14ac:dyDescent="0.2">
      <c r="A89" s="239"/>
      <c r="B89" s="239"/>
      <c r="C89" s="239"/>
      <c r="D89" s="239"/>
      <c r="E89" s="239"/>
      <c r="F89" s="239"/>
      <c r="G89" s="239"/>
      <c r="H89" s="239"/>
      <c r="I89" s="239"/>
      <c r="J89" s="239"/>
      <c r="K89" s="239"/>
      <c r="L89" s="239"/>
      <c r="M89" s="239"/>
      <c r="N89" s="239"/>
    </row>
    <row r="90" spans="1:14" ht="15" x14ac:dyDescent="0.2">
      <c r="A90" s="239"/>
      <c r="B90" s="239"/>
      <c r="C90" s="239"/>
      <c r="D90" s="239"/>
      <c r="E90" s="239"/>
      <c r="F90" s="239"/>
      <c r="G90" s="239"/>
      <c r="H90" s="239"/>
      <c r="I90" s="239"/>
      <c r="J90" s="239"/>
      <c r="K90" s="239"/>
      <c r="L90" s="239"/>
      <c r="M90" s="239"/>
      <c r="N90" s="239"/>
    </row>
    <row r="91" spans="1:14" ht="15" x14ac:dyDescent="0.2">
      <c r="A91" s="239"/>
      <c r="B91" s="239"/>
      <c r="C91" s="239"/>
      <c r="D91" s="239"/>
      <c r="E91" s="239"/>
      <c r="F91" s="239"/>
      <c r="G91" s="239"/>
      <c r="H91" s="239"/>
      <c r="I91" s="239"/>
      <c r="J91" s="239"/>
      <c r="K91" s="239"/>
      <c r="L91" s="239"/>
      <c r="M91" s="239"/>
      <c r="N91" s="239"/>
    </row>
    <row r="92" spans="1:14" ht="15" x14ac:dyDescent="0.2">
      <c r="A92" s="239"/>
      <c r="B92" s="239"/>
      <c r="C92" s="239"/>
      <c r="D92" s="239"/>
      <c r="E92" s="239"/>
      <c r="F92" s="239"/>
      <c r="G92" s="239"/>
      <c r="H92" s="239"/>
      <c r="I92" s="239"/>
      <c r="J92" s="239"/>
      <c r="K92" s="239"/>
      <c r="L92" s="239"/>
      <c r="M92" s="239"/>
      <c r="N92" s="239"/>
    </row>
    <row r="93" spans="1:14" ht="15" x14ac:dyDescent="0.2">
      <c r="A93" s="239"/>
      <c r="B93" s="239"/>
      <c r="C93" s="239"/>
      <c r="D93" s="239"/>
      <c r="E93" s="239"/>
      <c r="F93" s="239"/>
      <c r="G93" s="239"/>
      <c r="H93" s="239"/>
      <c r="I93" s="239"/>
      <c r="J93" s="239"/>
      <c r="K93" s="239"/>
      <c r="L93" s="239"/>
      <c r="M93" s="239"/>
      <c r="N93" s="239"/>
    </row>
    <row r="94" spans="1:14" ht="15" x14ac:dyDescent="0.2">
      <c r="A94" s="239"/>
      <c r="B94" s="239"/>
      <c r="C94" s="239"/>
      <c r="D94" s="239"/>
      <c r="E94" s="239"/>
      <c r="F94" s="239"/>
      <c r="G94" s="239"/>
      <c r="H94" s="239"/>
      <c r="I94" s="239"/>
      <c r="J94" s="239"/>
      <c r="K94" s="239"/>
      <c r="L94" s="239"/>
      <c r="M94" s="239"/>
      <c r="N94" s="239"/>
    </row>
    <row r="95" spans="1:14" ht="15" x14ac:dyDescent="0.2">
      <c r="A95" s="239"/>
      <c r="B95" s="239"/>
      <c r="C95" s="239"/>
      <c r="D95" s="239"/>
      <c r="E95" s="239"/>
      <c r="F95" s="239"/>
      <c r="G95" s="239"/>
      <c r="H95" s="239"/>
      <c r="I95" s="239"/>
      <c r="J95" s="239"/>
      <c r="K95" s="239"/>
      <c r="L95" s="239"/>
      <c r="M95" s="239"/>
      <c r="N95" s="239"/>
    </row>
    <row r="96" spans="1:14" ht="15" x14ac:dyDescent="0.2">
      <c r="A96" s="239"/>
      <c r="B96" s="239"/>
      <c r="C96" s="239"/>
      <c r="D96" s="239"/>
      <c r="E96" s="239"/>
      <c r="F96" s="239"/>
      <c r="G96" s="239"/>
      <c r="H96" s="239"/>
      <c r="I96" s="239"/>
      <c r="J96" s="239"/>
      <c r="K96" s="239"/>
      <c r="L96" s="239"/>
      <c r="M96" s="239"/>
      <c r="N96" s="239"/>
    </row>
    <row r="97" spans="1:14" ht="15" x14ac:dyDescent="0.2">
      <c r="A97" s="239"/>
      <c r="B97" s="239"/>
      <c r="C97" s="239"/>
      <c r="D97" s="239"/>
      <c r="E97" s="239"/>
      <c r="F97" s="239"/>
      <c r="G97" s="239"/>
      <c r="H97" s="239"/>
      <c r="I97" s="239"/>
      <c r="J97" s="239"/>
      <c r="K97" s="239"/>
      <c r="L97" s="239"/>
      <c r="M97" s="239"/>
      <c r="N97" s="239"/>
    </row>
    <row r="98" spans="1:14" ht="15" x14ac:dyDescent="0.2">
      <c r="A98" s="239"/>
      <c r="B98" s="239"/>
      <c r="C98" s="239"/>
      <c r="D98" s="239"/>
      <c r="E98" s="239"/>
      <c r="F98" s="239"/>
      <c r="G98" s="239"/>
      <c r="H98" s="239"/>
      <c r="I98" s="239"/>
      <c r="J98" s="239"/>
      <c r="K98" s="239"/>
      <c r="L98" s="239"/>
      <c r="M98" s="239"/>
      <c r="N98" s="239"/>
    </row>
    <row r="99" spans="1:14" ht="15" x14ac:dyDescent="0.2">
      <c r="A99" s="239"/>
      <c r="B99" s="239"/>
      <c r="C99" s="239"/>
      <c r="D99" s="239"/>
      <c r="E99" s="239"/>
      <c r="F99" s="239"/>
      <c r="G99" s="239"/>
      <c r="H99" s="239"/>
      <c r="I99" s="239"/>
      <c r="J99" s="239"/>
      <c r="K99" s="239"/>
      <c r="L99" s="239"/>
      <c r="M99" s="239"/>
      <c r="N99" s="239"/>
    </row>
    <row r="100" spans="1:14" ht="15" x14ac:dyDescent="0.2">
      <c r="A100" s="239"/>
      <c r="B100" s="239"/>
      <c r="C100" s="239"/>
      <c r="D100" s="239"/>
      <c r="E100" s="239"/>
      <c r="F100" s="239"/>
      <c r="G100" s="239"/>
      <c r="H100" s="239"/>
      <c r="I100" s="239"/>
      <c r="J100" s="239"/>
      <c r="K100" s="239"/>
      <c r="L100" s="239"/>
      <c r="M100" s="239"/>
      <c r="N100" s="239"/>
    </row>
    <row r="101" spans="1:14" ht="15" x14ac:dyDescent="0.2">
      <c r="A101" s="239"/>
      <c r="B101" s="239"/>
      <c r="C101" s="239"/>
      <c r="D101" s="239"/>
      <c r="E101" s="239"/>
      <c r="F101" s="239"/>
      <c r="G101" s="239"/>
      <c r="H101" s="239"/>
      <c r="I101" s="239"/>
      <c r="J101" s="239"/>
      <c r="K101" s="239"/>
      <c r="L101" s="239"/>
      <c r="M101" s="239"/>
      <c r="N101" s="239"/>
    </row>
    <row r="102" spans="1:14" ht="15" x14ac:dyDescent="0.2">
      <c r="A102" s="239"/>
      <c r="B102" s="239"/>
      <c r="C102" s="239"/>
      <c r="D102" s="239"/>
      <c r="E102" s="239"/>
      <c r="F102" s="239"/>
      <c r="G102" s="239"/>
      <c r="H102" s="239"/>
      <c r="I102" s="239"/>
      <c r="J102" s="239"/>
      <c r="K102" s="239"/>
      <c r="L102" s="239"/>
      <c r="M102" s="239"/>
      <c r="N102" s="239"/>
    </row>
    <row r="103" spans="1:14" ht="15" x14ac:dyDescent="0.2">
      <c r="A103" s="239"/>
      <c r="B103" s="239"/>
      <c r="C103" s="239"/>
      <c r="D103" s="239"/>
      <c r="E103" s="239"/>
      <c r="F103" s="239"/>
      <c r="G103" s="239"/>
      <c r="H103" s="239"/>
      <c r="I103" s="239"/>
      <c r="J103" s="239"/>
      <c r="K103" s="239"/>
      <c r="L103" s="239"/>
      <c r="M103" s="239"/>
      <c r="N103" s="239"/>
    </row>
    <row r="104" spans="1:14" ht="15" x14ac:dyDescent="0.2">
      <c r="A104" s="239"/>
      <c r="B104" s="239"/>
      <c r="C104" s="239"/>
      <c r="D104" s="239"/>
      <c r="E104" s="239"/>
      <c r="F104" s="239"/>
      <c r="G104" s="239"/>
      <c r="H104" s="239"/>
      <c r="I104" s="239"/>
      <c r="J104" s="239"/>
      <c r="K104" s="239"/>
      <c r="L104" s="239"/>
      <c r="M104" s="239"/>
      <c r="N104" s="239"/>
    </row>
    <row r="105" spans="1:14" ht="15" x14ac:dyDescent="0.2">
      <c r="A105" s="239"/>
      <c r="B105" s="239"/>
      <c r="C105" s="239"/>
      <c r="D105" s="239"/>
      <c r="E105" s="239"/>
      <c r="F105" s="239"/>
      <c r="G105" s="239"/>
      <c r="H105" s="239"/>
      <c r="I105" s="239"/>
      <c r="J105" s="239"/>
      <c r="K105" s="239"/>
      <c r="L105" s="239"/>
      <c r="M105" s="239"/>
      <c r="N105" s="239"/>
    </row>
    <row r="106" spans="1:14" ht="15" x14ac:dyDescent="0.2">
      <c r="A106" s="239"/>
      <c r="B106" s="239"/>
      <c r="C106" s="239"/>
      <c r="D106" s="239"/>
      <c r="E106" s="239"/>
      <c r="F106" s="239"/>
      <c r="G106" s="239"/>
      <c r="H106" s="239"/>
      <c r="I106" s="239"/>
      <c r="J106" s="239"/>
      <c r="K106" s="239"/>
      <c r="L106" s="239"/>
      <c r="M106" s="239"/>
      <c r="N106" s="239"/>
    </row>
    <row r="107" spans="1:14" ht="15" x14ac:dyDescent="0.2">
      <c r="A107" s="239"/>
      <c r="B107" s="239"/>
      <c r="C107" s="239"/>
      <c r="D107" s="239"/>
      <c r="E107" s="239"/>
      <c r="F107" s="239"/>
      <c r="G107" s="239"/>
      <c r="H107" s="239"/>
      <c r="I107" s="239"/>
      <c r="J107" s="239"/>
      <c r="K107" s="239"/>
      <c r="L107" s="239"/>
      <c r="M107" s="239"/>
      <c r="N107" s="239"/>
    </row>
    <row r="108" spans="1:14" ht="15" x14ac:dyDescent="0.2">
      <c r="A108" s="239"/>
      <c r="B108" s="239"/>
      <c r="C108" s="239"/>
      <c r="D108" s="239"/>
      <c r="E108" s="239"/>
      <c r="F108" s="239"/>
      <c r="G108" s="239"/>
      <c r="H108" s="239"/>
      <c r="I108" s="239"/>
      <c r="J108" s="239"/>
      <c r="K108" s="239"/>
      <c r="L108" s="239"/>
      <c r="M108" s="239"/>
      <c r="N108" s="239"/>
    </row>
    <row r="109" spans="1:14" ht="15" x14ac:dyDescent="0.2">
      <c r="A109" s="239"/>
      <c r="B109" s="239"/>
      <c r="C109" s="239"/>
      <c r="D109" s="239"/>
      <c r="E109" s="239"/>
      <c r="F109" s="239"/>
      <c r="G109" s="239"/>
      <c r="H109" s="239"/>
      <c r="I109" s="239"/>
      <c r="J109" s="239"/>
      <c r="K109" s="239"/>
      <c r="L109" s="239"/>
      <c r="M109" s="239"/>
      <c r="N109" s="239"/>
    </row>
    <row r="110" spans="1:14" ht="15" x14ac:dyDescent="0.2">
      <c r="A110" s="239"/>
      <c r="B110" s="239"/>
      <c r="C110" s="239"/>
      <c r="D110" s="239"/>
      <c r="E110" s="239"/>
      <c r="F110" s="239"/>
      <c r="G110" s="239"/>
      <c r="H110" s="239"/>
      <c r="I110" s="239"/>
      <c r="J110" s="239"/>
      <c r="K110" s="239"/>
      <c r="L110" s="239"/>
      <c r="M110" s="239"/>
      <c r="N110" s="239"/>
    </row>
    <row r="111" spans="1:14" ht="15" x14ac:dyDescent="0.2">
      <c r="A111" s="239"/>
      <c r="B111" s="239"/>
      <c r="C111" s="239"/>
      <c r="D111" s="239"/>
      <c r="E111" s="239"/>
      <c r="F111" s="239"/>
      <c r="G111" s="239"/>
      <c r="H111" s="239"/>
      <c r="I111" s="239"/>
      <c r="J111" s="239"/>
      <c r="K111" s="239"/>
      <c r="L111" s="239"/>
      <c r="M111" s="239"/>
      <c r="N111" s="239"/>
    </row>
    <row r="112" spans="1:14" ht="15" x14ac:dyDescent="0.2">
      <c r="A112" s="239"/>
      <c r="B112" s="239"/>
      <c r="C112" s="239"/>
      <c r="D112" s="239"/>
      <c r="E112" s="239"/>
      <c r="F112" s="239"/>
      <c r="G112" s="239"/>
      <c r="H112" s="239"/>
      <c r="I112" s="239"/>
      <c r="J112" s="239"/>
      <c r="K112" s="239"/>
      <c r="L112" s="239"/>
      <c r="M112" s="239"/>
      <c r="N112" s="239"/>
    </row>
    <row r="113" spans="1:14" ht="15" x14ac:dyDescent="0.2">
      <c r="A113" s="239"/>
      <c r="B113" s="239"/>
      <c r="C113" s="239"/>
      <c r="D113" s="239"/>
      <c r="E113" s="239"/>
      <c r="F113" s="239"/>
      <c r="G113" s="239"/>
      <c r="H113" s="239"/>
      <c r="I113" s="239"/>
      <c r="J113" s="239"/>
      <c r="K113" s="239"/>
      <c r="L113" s="239"/>
      <c r="M113" s="239"/>
      <c r="N113" s="239"/>
    </row>
    <row r="114" spans="1:14" ht="15" x14ac:dyDescent="0.2">
      <c r="A114" s="239"/>
      <c r="B114" s="239"/>
      <c r="C114" s="239"/>
      <c r="D114" s="239"/>
      <c r="E114" s="239"/>
      <c r="F114" s="239"/>
      <c r="G114" s="239"/>
      <c r="H114" s="239"/>
      <c r="I114" s="239"/>
      <c r="J114" s="239"/>
      <c r="K114" s="239"/>
      <c r="L114" s="239"/>
      <c r="M114" s="239"/>
      <c r="N114" s="239"/>
    </row>
    <row r="115" spans="1:14" ht="15" x14ac:dyDescent="0.2">
      <c r="A115" s="239"/>
      <c r="B115" s="239"/>
      <c r="C115" s="239"/>
      <c r="D115" s="239"/>
      <c r="E115" s="239"/>
      <c r="F115" s="239"/>
      <c r="G115" s="239"/>
      <c r="H115" s="239"/>
      <c r="I115" s="239"/>
      <c r="J115" s="239"/>
      <c r="K115" s="239"/>
      <c r="L115" s="239"/>
      <c r="M115" s="239"/>
      <c r="N115" s="239"/>
    </row>
    <row r="116" spans="1:14" ht="15" x14ac:dyDescent="0.2">
      <c r="A116" s="239"/>
      <c r="B116" s="239"/>
      <c r="C116" s="239"/>
      <c r="D116" s="239"/>
      <c r="E116" s="239"/>
      <c r="F116" s="239"/>
      <c r="G116" s="239"/>
      <c r="H116" s="239"/>
      <c r="I116" s="239"/>
      <c r="J116" s="239"/>
      <c r="K116" s="239"/>
      <c r="L116" s="239"/>
      <c r="M116" s="239"/>
      <c r="N116" s="239"/>
    </row>
    <row r="117" spans="1:14" ht="15" x14ac:dyDescent="0.2">
      <c r="A117" s="239"/>
      <c r="B117" s="239"/>
      <c r="C117" s="239"/>
      <c r="D117" s="239"/>
      <c r="E117" s="239"/>
      <c r="F117" s="239"/>
      <c r="G117" s="239"/>
      <c r="H117" s="239"/>
      <c r="I117" s="239"/>
      <c r="J117" s="239"/>
      <c r="K117" s="239"/>
      <c r="L117" s="239"/>
      <c r="M117" s="239"/>
      <c r="N117" s="239"/>
    </row>
    <row r="118" spans="1:14" ht="15" x14ac:dyDescent="0.2">
      <c r="A118" s="239"/>
      <c r="B118" s="239"/>
      <c r="C118" s="239"/>
      <c r="D118" s="239"/>
      <c r="E118" s="239"/>
      <c r="F118" s="239"/>
      <c r="G118" s="239"/>
      <c r="H118" s="239"/>
      <c r="I118" s="239"/>
      <c r="J118" s="239"/>
      <c r="K118" s="239"/>
      <c r="L118" s="239"/>
      <c r="M118" s="239"/>
      <c r="N118" s="239"/>
    </row>
    <row r="119" spans="1:14" ht="15" x14ac:dyDescent="0.2">
      <c r="A119" s="239"/>
      <c r="B119" s="239"/>
      <c r="C119" s="239"/>
      <c r="D119" s="239"/>
      <c r="E119" s="239"/>
      <c r="F119" s="239"/>
      <c r="G119" s="239"/>
      <c r="H119" s="239"/>
      <c r="I119" s="239"/>
      <c r="J119" s="239"/>
      <c r="K119" s="239"/>
      <c r="L119" s="239"/>
      <c r="M119" s="239"/>
      <c r="N119" s="239"/>
    </row>
    <row r="120" spans="1:14" ht="15" x14ac:dyDescent="0.2">
      <c r="A120" s="239"/>
      <c r="B120" s="239"/>
      <c r="C120" s="239"/>
      <c r="D120" s="239"/>
      <c r="E120" s="239"/>
      <c r="F120" s="239"/>
      <c r="G120" s="239"/>
      <c r="H120" s="239"/>
      <c r="I120" s="239"/>
      <c r="J120" s="239"/>
      <c r="K120" s="239"/>
      <c r="L120" s="239"/>
      <c r="M120" s="239"/>
      <c r="N120" s="239"/>
    </row>
    <row r="121" spans="1:14" ht="15" x14ac:dyDescent="0.2">
      <c r="A121" s="239"/>
      <c r="B121" s="239"/>
      <c r="C121" s="239"/>
      <c r="D121" s="239"/>
      <c r="E121" s="239"/>
      <c r="F121" s="239"/>
      <c r="G121" s="239"/>
      <c r="H121" s="239"/>
      <c r="I121" s="239"/>
      <c r="J121" s="239"/>
      <c r="K121" s="239"/>
      <c r="L121" s="239"/>
      <c r="M121" s="239"/>
      <c r="N121" s="239"/>
    </row>
    <row r="122" spans="1:14" ht="15" x14ac:dyDescent="0.2">
      <c r="A122" s="239"/>
      <c r="B122" s="239"/>
      <c r="C122" s="239"/>
      <c r="D122" s="239"/>
      <c r="E122" s="239"/>
      <c r="F122" s="239"/>
      <c r="G122" s="239"/>
      <c r="H122" s="239"/>
      <c r="I122" s="239"/>
      <c r="J122" s="239"/>
      <c r="K122" s="239"/>
      <c r="L122" s="239"/>
      <c r="M122" s="239"/>
      <c r="N122" s="239"/>
    </row>
  </sheetData>
  <sheetProtection algorithmName="SHA-512" hashValue="r/OOW1u3tuvEBAFKf0H6ws/MpMTFjQ/LuAezIu7vIeEwq9WbURznoSeFAo8V0l2JOvOSS5QSQ+mJsoRMWDYzVA==" saltValue="P6abDGiyVDejYxW7i0qcj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8"/>
  <sheetViews>
    <sheetView zoomScale="90" zoomScaleNormal="90" workbookViewId="0">
      <selection activeCell="A2" sqref="A2:G2"/>
    </sheetView>
  </sheetViews>
  <sheetFormatPr defaultRowHeight="15" x14ac:dyDescent="0.25"/>
  <cols>
    <col min="1" max="1" width="63.28515625" style="452" bestFit="1" customWidth="1"/>
    <col min="2" max="2" width="21.7109375" style="452" customWidth="1"/>
    <col min="3" max="7" width="7.7109375" style="452" customWidth="1"/>
    <col min="8" max="16384" width="9.140625" style="452"/>
  </cols>
  <sheetData>
    <row r="1" spans="1:11" ht="18" x14ac:dyDescent="0.25">
      <c r="A1" s="1244" t="s">
        <v>1178</v>
      </c>
      <c r="B1" s="1244"/>
      <c r="C1" s="1244"/>
      <c r="D1" s="1244"/>
      <c r="E1" s="1244"/>
      <c r="F1" s="1244"/>
      <c r="G1" s="1244"/>
      <c r="H1" s="451"/>
      <c r="I1" s="451"/>
      <c r="J1" s="451"/>
      <c r="K1" s="451"/>
    </row>
    <row r="2" spans="1:11" ht="15.75" x14ac:dyDescent="0.25">
      <c r="A2" s="1245" t="str">
        <f>'COVER PAGE'!A30</f>
        <v>FISCAL YEAR ENDING JUNE 30, 2024</v>
      </c>
      <c r="B2" s="1245"/>
      <c r="C2" s="1245"/>
      <c r="D2" s="1245"/>
      <c r="E2" s="1245"/>
      <c r="F2" s="1245"/>
      <c r="G2" s="1245"/>
      <c r="H2" s="453"/>
      <c r="I2" s="453"/>
      <c r="J2" s="453"/>
      <c r="K2" s="453"/>
    </row>
    <row r="4" spans="1:11" ht="17.100000000000001" customHeight="1" x14ac:dyDescent="0.25">
      <c r="A4" s="454"/>
      <c r="B4" s="1246" t="s">
        <v>1180</v>
      </c>
      <c r="C4" s="1247"/>
      <c r="D4" s="1247"/>
      <c r="E4" s="1247"/>
      <c r="F4" s="1247"/>
      <c r="G4" s="1247"/>
    </row>
    <row r="5" spans="1:11" ht="17.100000000000001" customHeight="1" x14ac:dyDescent="0.25">
      <c r="A5" s="558" t="e">
        <f>'COVER PAGE'!E7</f>
        <v>#N/A</v>
      </c>
      <c r="B5" s="1246" t="s">
        <v>1181</v>
      </c>
      <c r="C5" s="1247"/>
      <c r="D5" s="1247"/>
      <c r="E5" s="1247"/>
      <c r="F5" s="1247"/>
      <c r="G5" s="1247"/>
    </row>
    <row r="6" spans="1:11" ht="17.100000000000001" customHeight="1" x14ac:dyDescent="0.25">
      <c r="A6" s="455">
        <f>'COVER PAGE'!A9</f>
        <v>0</v>
      </c>
      <c r="B6" s="1246" t="s">
        <v>1182</v>
      </c>
      <c r="C6" s="1247"/>
      <c r="D6" s="1247"/>
      <c r="E6" s="1247"/>
      <c r="F6" s="1247"/>
      <c r="G6" s="1247"/>
    </row>
    <row r="7" spans="1:11" ht="17.100000000000001" customHeight="1" x14ac:dyDescent="0.25">
      <c r="A7" s="455" t="str">
        <f>'COVER PAGE'!A10:K10</f>
        <v>ADDRESS</v>
      </c>
      <c r="B7" s="1248"/>
      <c r="C7" s="1249"/>
      <c r="D7" s="1249"/>
      <c r="E7" s="1249"/>
      <c r="F7" s="1249"/>
      <c r="G7" s="1249"/>
    </row>
    <row r="8" spans="1:11" ht="17.100000000000001" customHeight="1" x14ac:dyDescent="0.25">
      <c r="A8" s="455" t="str">
        <f>'COVER PAGE'!A11:K11</f>
        <v>CITY, STATE ZIP</v>
      </c>
      <c r="B8" s="1253"/>
      <c r="C8" s="1254"/>
      <c r="D8" s="1254"/>
      <c r="E8" s="1254"/>
      <c r="F8" s="1254"/>
      <c r="G8" s="1254"/>
    </row>
    <row r="9" spans="1:11" ht="17.100000000000001" customHeight="1" x14ac:dyDescent="0.25">
      <c r="A9" s="456"/>
      <c r="B9" s="1253"/>
      <c r="C9" s="1254"/>
      <c r="D9" s="1254"/>
      <c r="E9" s="1254"/>
      <c r="F9" s="1254"/>
      <c r="G9" s="1254"/>
    </row>
    <row r="10" spans="1:11" ht="17.100000000000001" customHeight="1" x14ac:dyDescent="0.25">
      <c r="A10" s="457"/>
      <c r="B10" s="458"/>
      <c r="C10" s="458"/>
      <c r="D10" s="458"/>
      <c r="E10" s="458"/>
      <c r="F10" s="458"/>
      <c r="G10" s="458"/>
    </row>
    <row r="11" spans="1:11" ht="6.75" customHeight="1" x14ac:dyDescent="0.25">
      <c r="A11" s="688"/>
    </row>
    <row r="12" spans="1:11" x14ac:dyDescent="0.25">
      <c r="A12" s="689" t="s">
        <v>1755</v>
      </c>
    </row>
    <row r="13" spans="1:11" ht="7.5" customHeight="1" x14ac:dyDescent="0.25">
      <c r="A13" s="459"/>
    </row>
    <row r="14" spans="1:11" ht="15.75" x14ac:dyDescent="0.25">
      <c r="B14" s="460" t="s">
        <v>1179</v>
      </c>
      <c r="C14" s="461"/>
      <c r="D14" s="461"/>
      <c r="E14" s="461"/>
      <c r="F14" s="461"/>
      <c r="G14" s="461"/>
    </row>
    <row r="15" spans="1:11" ht="15.75" x14ac:dyDescent="0.25">
      <c r="B15" s="460" t="s">
        <v>1985</v>
      </c>
      <c r="C15" s="461"/>
      <c r="D15" s="461"/>
      <c r="E15" s="461"/>
      <c r="F15" s="461"/>
      <c r="G15" s="461"/>
    </row>
    <row r="16" spans="1:11" ht="15.75" x14ac:dyDescent="0.25">
      <c r="B16" s="460" t="s">
        <v>1606</v>
      </c>
      <c r="C16" s="461"/>
      <c r="D16" s="461"/>
      <c r="E16" s="461"/>
      <c r="F16" s="461"/>
      <c r="G16" s="461"/>
    </row>
    <row r="17" spans="1:7" ht="15.75" x14ac:dyDescent="0.25">
      <c r="B17" s="460" t="s">
        <v>1183</v>
      </c>
      <c r="C17" s="461"/>
      <c r="D17" s="461"/>
      <c r="E17" s="461"/>
      <c r="F17" s="461"/>
      <c r="G17" s="461"/>
    </row>
    <row r="18" spans="1:7" ht="15.75" x14ac:dyDescent="0.25">
      <c r="B18" s="460" t="s">
        <v>1184</v>
      </c>
      <c r="C18" s="461"/>
      <c r="D18" s="461"/>
      <c r="E18" s="461"/>
      <c r="F18" s="461"/>
      <c r="G18" s="461"/>
    </row>
    <row r="19" spans="1:7" ht="10.5" customHeight="1" thickBot="1" x14ac:dyDescent="0.3">
      <c r="B19" s="460"/>
      <c r="C19" s="461"/>
      <c r="D19" s="461"/>
      <c r="E19" s="461"/>
      <c r="F19" s="461"/>
      <c r="G19" s="461"/>
    </row>
    <row r="20" spans="1:7" ht="64.5" customHeight="1" thickBot="1" x14ac:dyDescent="0.3">
      <c r="A20" s="1257" t="s">
        <v>1968</v>
      </c>
      <c r="B20" s="1258"/>
      <c r="C20" s="1258"/>
      <c r="D20" s="1258"/>
      <c r="E20" s="1258"/>
      <c r="F20" s="1258"/>
      <c r="G20" s="1259"/>
    </row>
    <row r="21" spans="1:7" ht="10.5" customHeight="1" x14ac:dyDescent="0.25">
      <c r="B21" s="460"/>
      <c r="C21" s="461"/>
      <c r="D21" s="461"/>
      <c r="E21" s="461"/>
      <c r="F21" s="461"/>
      <c r="G21" s="461"/>
    </row>
    <row r="22" spans="1:7" ht="10.5" customHeight="1" thickBot="1" x14ac:dyDescent="0.3"/>
    <row r="23" spans="1:7" ht="63.75" customHeight="1" thickBot="1" x14ac:dyDescent="0.3">
      <c r="A23" s="1250" t="s">
        <v>1970</v>
      </c>
      <c r="B23" s="1251"/>
      <c r="C23" s="1251"/>
      <c r="D23" s="1251"/>
      <c r="E23" s="1251"/>
      <c r="F23" s="1251"/>
      <c r="G23" s="1252"/>
    </row>
    <row r="24" spans="1:7" ht="12.75" customHeight="1" x14ac:dyDescent="0.25">
      <c r="A24" s="1315"/>
      <c r="B24" s="1315"/>
      <c r="C24" s="1315"/>
      <c r="D24" s="1315"/>
      <c r="E24" s="1315"/>
      <c r="F24" s="1315"/>
      <c r="G24" s="1315"/>
    </row>
    <row r="25" spans="1:7" x14ac:dyDescent="0.25">
      <c r="A25" s="462"/>
      <c r="B25" s="463"/>
      <c r="C25" s="463"/>
      <c r="D25" s="463"/>
      <c r="E25" s="463"/>
      <c r="F25" s="463"/>
      <c r="G25" s="463"/>
    </row>
    <row r="26" spans="1:7" x14ac:dyDescent="0.25">
      <c r="A26" s="1255" t="s">
        <v>1441</v>
      </c>
      <c r="B26" s="1255"/>
      <c r="C26" s="1255"/>
      <c r="D26" s="1255"/>
      <c r="E26" s="1255"/>
      <c r="F26" s="1255"/>
      <c r="G26" s="1255"/>
    </row>
    <row r="27" spans="1:7" x14ac:dyDescent="0.25">
      <c r="A27" s="1255"/>
      <c r="B27" s="1255"/>
      <c r="C27" s="1255"/>
      <c r="D27" s="1255"/>
      <c r="E27" s="1255"/>
      <c r="F27" s="1255"/>
      <c r="G27" s="1255"/>
    </row>
    <row r="28" spans="1:7" x14ac:dyDescent="0.25">
      <c r="A28" s="462"/>
      <c r="B28" s="463"/>
      <c r="C28" s="463"/>
      <c r="D28" s="463"/>
      <c r="E28" s="463"/>
      <c r="F28" s="463"/>
      <c r="G28" s="463"/>
    </row>
    <row r="29" spans="1:7" x14ac:dyDescent="0.25">
      <c r="A29" s="462"/>
      <c r="B29" s="463"/>
      <c r="C29" s="463"/>
      <c r="D29" s="463"/>
      <c r="E29" s="463"/>
      <c r="F29" s="463"/>
      <c r="G29" s="463"/>
    </row>
    <row r="30" spans="1:7" x14ac:dyDescent="0.25">
      <c r="A30" s="1256" t="s">
        <v>1189</v>
      </c>
      <c r="B30" s="1256"/>
      <c r="C30" s="1256"/>
      <c r="D30" s="1256"/>
      <c r="E30" s="1256"/>
      <c r="F30" s="1256"/>
      <c r="G30" s="1256"/>
    </row>
    <row r="31" spans="1:7" x14ac:dyDescent="0.25">
      <c r="A31" s="1243" t="s">
        <v>1442</v>
      </c>
      <c r="B31" s="1243"/>
      <c r="C31" s="1243"/>
      <c r="D31" s="1243"/>
      <c r="E31" s="1243"/>
      <c r="F31" s="1243"/>
      <c r="G31" s="1243"/>
    </row>
    <row r="32" spans="1:7" x14ac:dyDescent="0.25">
      <c r="A32" s="1243"/>
      <c r="B32" s="1243"/>
      <c r="C32" s="1243"/>
      <c r="D32" s="1243"/>
      <c r="E32" s="1243"/>
      <c r="F32" s="1243"/>
      <c r="G32" s="1243"/>
    </row>
    <row r="33" spans="1:11" x14ac:dyDescent="0.25">
      <c r="A33" s="464"/>
      <c r="B33" s="464"/>
      <c r="C33" s="464"/>
      <c r="D33" s="464"/>
      <c r="E33" s="464"/>
      <c r="F33" s="464"/>
      <c r="G33" s="464"/>
    </row>
    <row r="34" spans="1:11" x14ac:dyDescent="0.25">
      <c r="A34" s="465" t="s">
        <v>1630</v>
      </c>
      <c r="B34" s="1260" t="s">
        <v>1630</v>
      </c>
      <c r="C34" s="1260"/>
      <c r="D34" s="1260" t="s">
        <v>1191</v>
      </c>
      <c r="E34" s="1260"/>
      <c r="F34" s="1260"/>
      <c r="G34" s="1261"/>
    </row>
    <row r="35" spans="1:11" x14ac:dyDescent="0.25">
      <c r="A35" s="466" t="s">
        <v>2266</v>
      </c>
      <c r="B35" s="1262" t="s">
        <v>1641</v>
      </c>
      <c r="C35" s="1262"/>
      <c r="D35" s="1262" t="s">
        <v>1190</v>
      </c>
      <c r="E35" s="1262"/>
      <c r="F35" s="1262"/>
      <c r="G35" s="1263"/>
    </row>
    <row r="36" spans="1:11" x14ac:dyDescent="0.25">
      <c r="A36" s="467">
        <v>0</v>
      </c>
      <c r="B36" s="1264">
        <v>750000</v>
      </c>
      <c r="C36" s="1264"/>
      <c r="D36" s="1265">
        <v>0</v>
      </c>
      <c r="E36" s="1265"/>
      <c r="F36" s="1265"/>
      <c r="G36" s="1266"/>
    </row>
    <row r="37" spans="1:11" x14ac:dyDescent="0.25">
      <c r="A37" s="468">
        <v>750000</v>
      </c>
      <c r="B37" s="1267">
        <v>1000000</v>
      </c>
      <c r="C37" s="1268"/>
      <c r="D37" s="1269">
        <v>550</v>
      </c>
      <c r="E37" s="1269"/>
      <c r="F37" s="1269"/>
      <c r="G37" s="1270"/>
    </row>
    <row r="38" spans="1:11" x14ac:dyDescent="0.25">
      <c r="A38" s="469">
        <v>1000000</v>
      </c>
      <c r="B38" s="1271">
        <v>1500000</v>
      </c>
      <c r="C38" s="1271">
        <v>1500000</v>
      </c>
      <c r="D38" s="1272">
        <v>800</v>
      </c>
      <c r="E38" s="1272"/>
      <c r="F38" s="1272"/>
      <c r="G38" s="1273"/>
    </row>
    <row r="39" spans="1:11" x14ac:dyDescent="0.25">
      <c r="A39" s="468">
        <v>1500000</v>
      </c>
      <c r="B39" s="1268">
        <v>2500000</v>
      </c>
      <c r="C39" s="1268">
        <v>2500000</v>
      </c>
      <c r="D39" s="1269">
        <v>950</v>
      </c>
      <c r="E39" s="1269"/>
      <c r="F39" s="1269"/>
      <c r="G39" s="1270"/>
    </row>
    <row r="40" spans="1:11" x14ac:dyDescent="0.25">
      <c r="A40" s="470">
        <v>2500000</v>
      </c>
      <c r="B40" s="1271">
        <v>5000000</v>
      </c>
      <c r="C40" s="1271">
        <v>5000000</v>
      </c>
      <c r="D40" s="1272">
        <v>1300</v>
      </c>
      <c r="E40" s="1272"/>
      <c r="F40" s="1272"/>
      <c r="G40" s="1273"/>
    </row>
    <row r="41" spans="1:11" x14ac:dyDescent="0.25">
      <c r="A41" s="468">
        <v>5000000</v>
      </c>
      <c r="B41" s="1268">
        <v>10000000</v>
      </c>
      <c r="C41" s="1268">
        <v>10000000</v>
      </c>
      <c r="D41" s="1269">
        <v>1700</v>
      </c>
      <c r="E41" s="1269"/>
      <c r="F41" s="1269"/>
      <c r="G41" s="1270"/>
    </row>
    <row r="42" spans="1:11" x14ac:dyDescent="0.25">
      <c r="A42" s="470">
        <v>10000000</v>
      </c>
      <c r="B42" s="1271">
        <v>50000000</v>
      </c>
      <c r="C42" s="1271">
        <v>50000000</v>
      </c>
      <c r="D42" s="1272">
        <v>2500</v>
      </c>
      <c r="E42" s="1272"/>
      <c r="F42" s="1272"/>
      <c r="G42" s="1273"/>
    </row>
    <row r="43" spans="1:11" x14ac:dyDescent="0.25">
      <c r="A43" s="471">
        <v>50000000</v>
      </c>
      <c r="B43" s="472"/>
      <c r="C43" s="472"/>
      <c r="D43" s="1274">
        <v>3000</v>
      </c>
      <c r="E43" s="1274"/>
      <c r="F43" s="1274"/>
      <c r="G43" s="1275"/>
    </row>
    <row r="44" spans="1:11" x14ac:dyDescent="0.25">
      <c r="A44" s="473"/>
      <c r="B44" s="473"/>
      <c r="C44" s="473"/>
      <c r="D44" s="473"/>
      <c r="E44" s="473"/>
      <c r="F44" s="473"/>
      <c r="G44" s="473"/>
    </row>
    <row r="45" spans="1:11" ht="6.75" customHeight="1" x14ac:dyDescent="0.25">
      <c r="A45" s="473"/>
      <c r="B45" s="473"/>
      <c r="C45" s="473"/>
      <c r="D45" s="473"/>
      <c r="E45" s="473"/>
      <c r="F45" s="473"/>
      <c r="G45" s="473"/>
    </row>
    <row r="46" spans="1:11" ht="15.75" thickBot="1" x14ac:dyDescent="0.3">
      <c r="A46" s="1276" t="s">
        <v>1382</v>
      </c>
      <c r="B46" s="1276"/>
      <c r="C46" s="1276"/>
      <c r="D46" s="1276"/>
      <c r="E46" s="1276"/>
      <c r="F46" s="1276"/>
      <c r="G46" s="1276"/>
      <c r="H46" s="474"/>
      <c r="I46" s="474"/>
      <c r="J46" s="474"/>
      <c r="K46" s="474"/>
    </row>
    <row r="47" spans="1:11" x14ac:dyDescent="0.25">
      <c r="A47" s="1277" t="s">
        <v>1443</v>
      </c>
      <c r="B47" s="1279" t="s">
        <v>1185</v>
      </c>
      <c r="C47" s="1280"/>
      <c r="D47" s="475"/>
      <c r="E47" s="475"/>
      <c r="F47" s="475"/>
      <c r="G47" s="476"/>
    </row>
    <row r="48" spans="1:11" x14ac:dyDescent="0.25">
      <c r="A48" s="1278"/>
      <c r="B48" s="477"/>
      <c r="C48" s="474"/>
      <c r="D48" s="474"/>
      <c r="E48" s="474"/>
      <c r="F48" s="474"/>
      <c r="G48" s="478"/>
    </row>
    <row r="49" spans="1:11" ht="5.25" customHeight="1" x14ac:dyDescent="0.25">
      <c r="A49" s="1278"/>
      <c r="B49" s="477"/>
      <c r="C49" s="474"/>
      <c r="D49" s="474"/>
      <c r="E49" s="474"/>
      <c r="F49" s="474"/>
      <c r="G49" s="478"/>
    </row>
    <row r="50" spans="1:11" ht="15.75" thickBot="1" x14ac:dyDescent="0.3">
      <c r="A50" s="1278"/>
      <c r="B50" s="1281" t="s">
        <v>271</v>
      </c>
      <c r="C50" s="1282"/>
      <c r="D50" s="479" t="s">
        <v>1187</v>
      </c>
      <c r="E50" s="1283"/>
      <c r="F50" s="1283"/>
      <c r="G50" s="1284"/>
    </row>
    <row r="51" spans="1:11" x14ac:dyDescent="0.25">
      <c r="A51" s="1291" t="s">
        <v>1444</v>
      </c>
      <c r="B51" s="477"/>
      <c r="C51" s="474"/>
      <c r="D51" s="474"/>
      <c r="E51" s="474"/>
      <c r="F51" s="474"/>
      <c r="G51" s="478"/>
    </row>
    <row r="52" spans="1:11" ht="7.5" customHeight="1" x14ac:dyDescent="0.25">
      <c r="A52" s="1292"/>
      <c r="B52" s="477"/>
      <c r="C52" s="474"/>
      <c r="D52" s="474"/>
      <c r="E52" s="474"/>
      <c r="F52" s="474"/>
      <c r="G52" s="478"/>
    </row>
    <row r="53" spans="1:11" x14ac:dyDescent="0.25">
      <c r="A53" s="1292"/>
      <c r="B53" s="1281" t="s">
        <v>1186</v>
      </c>
      <c r="C53" s="1282"/>
      <c r="D53" s="1282"/>
      <c r="E53" s="1282"/>
      <c r="F53" s="1282"/>
      <c r="G53" s="1293"/>
    </row>
    <row r="54" spans="1:11" ht="15.75" thickBot="1" x14ac:dyDescent="0.3">
      <c r="A54" s="480"/>
      <c r="B54" s="481"/>
      <c r="C54" s="482"/>
      <c r="D54" s="482"/>
      <c r="E54" s="482"/>
      <c r="F54" s="482"/>
      <c r="G54" s="483"/>
    </row>
    <row r="55" spans="1:11" ht="10.5" customHeight="1" x14ac:dyDescent="0.25"/>
    <row r="56" spans="1:11" x14ac:dyDescent="0.25">
      <c r="A56" s="484" t="s">
        <v>1880</v>
      </c>
    </row>
    <row r="57" spans="1:11" ht="18" customHeight="1" x14ac:dyDescent="0.25">
      <c r="A57" s="1294" t="s">
        <v>1188</v>
      </c>
      <c r="B57" s="1294"/>
      <c r="C57" s="1294"/>
      <c r="D57" s="1294"/>
      <c r="E57" s="1294"/>
      <c r="F57" s="1294"/>
      <c r="G57" s="1294"/>
      <c r="H57" s="484"/>
      <c r="I57" s="484"/>
      <c r="J57" s="484"/>
      <c r="K57" s="484"/>
    </row>
    <row r="58" spans="1:11" ht="3.75" customHeight="1" x14ac:dyDescent="0.25">
      <c r="A58" s="690"/>
      <c r="B58" s="690"/>
      <c r="C58" s="690"/>
      <c r="D58" s="690"/>
      <c r="E58" s="690"/>
      <c r="F58" s="690"/>
      <c r="G58" s="690"/>
      <c r="H58" s="484"/>
      <c r="I58" s="484"/>
      <c r="J58" s="484"/>
      <c r="K58" s="484"/>
    </row>
    <row r="59" spans="1:11" ht="16.5" customHeight="1" x14ac:dyDescent="0.35">
      <c r="A59" s="1295" t="s">
        <v>1445</v>
      </c>
      <c r="B59" s="1295"/>
      <c r="C59" s="1295"/>
      <c r="D59" s="1295"/>
      <c r="E59" s="1295"/>
      <c r="F59" s="1295"/>
      <c r="G59" s="1295"/>
    </row>
    <row r="60" spans="1:11" x14ac:dyDescent="0.25">
      <c r="A60" s="1296" t="s">
        <v>1754</v>
      </c>
      <c r="B60" s="1297"/>
      <c r="C60" s="1297"/>
      <c r="D60" s="1297"/>
      <c r="E60" s="1297"/>
      <c r="F60" s="1297"/>
      <c r="G60" s="1297"/>
    </row>
    <row r="61" spans="1:11" ht="16.5" customHeight="1" thickBot="1" x14ac:dyDescent="0.3">
      <c r="A61" s="1298"/>
      <c r="B61" s="1298"/>
      <c r="C61" s="1298"/>
      <c r="D61" s="1298"/>
      <c r="E61" s="1298"/>
      <c r="F61" s="1298"/>
      <c r="G61" s="1298"/>
    </row>
    <row r="62" spans="1:11" ht="138" customHeight="1" thickBot="1" x14ac:dyDescent="0.3">
      <c r="A62" s="1299" t="s">
        <v>2267</v>
      </c>
      <c r="B62" s="1300"/>
      <c r="C62" s="1300"/>
      <c r="D62" s="1300"/>
      <c r="E62" s="1300"/>
      <c r="F62" s="1300"/>
      <c r="G62" s="1301"/>
    </row>
    <row r="63" spans="1:11" ht="9" customHeight="1" x14ac:dyDescent="0.25">
      <c r="A63" s="485"/>
    </row>
    <row r="64" spans="1:11" ht="18.75" x14ac:dyDescent="0.25">
      <c r="A64" s="1316" t="s">
        <v>1446</v>
      </c>
      <c r="B64" s="1316"/>
      <c r="C64" s="1316"/>
      <c r="D64" s="1316"/>
      <c r="E64" s="1316"/>
      <c r="F64" s="1316"/>
      <c r="G64" s="1316"/>
    </row>
    <row r="65" spans="1:7" ht="18.75" customHeight="1" x14ac:dyDescent="0.25">
      <c r="A65" s="486" t="s">
        <v>1447</v>
      </c>
      <c r="B65" s="487">
        <f>'GOVERMENTAL FUNDS-OPERATING(16)'!M19</f>
        <v>0</v>
      </c>
    </row>
    <row r="66" spans="1:7" ht="18.75" customHeight="1" x14ac:dyDescent="0.25">
      <c r="A66" s="488" t="s">
        <v>1448</v>
      </c>
      <c r="B66" s="487">
        <f>'GOVERMENTAL FUNDS-OPERATING(16)'!M45</f>
        <v>0</v>
      </c>
    </row>
    <row r="67" spans="1:7" ht="18.75" customHeight="1" x14ac:dyDescent="0.25">
      <c r="A67" s="488" t="s">
        <v>1449</v>
      </c>
      <c r="B67" s="487">
        <f>'GOVERMENTAL FUNDS-OPERATING(16)'!M48+'GOVERMENTAL FUNDS-OPERATING(16)'!M49</f>
        <v>0</v>
      </c>
    </row>
    <row r="68" spans="1:7" ht="18.75" x14ac:dyDescent="0.3">
      <c r="A68" s="1317" t="s">
        <v>1753</v>
      </c>
      <c r="B68" s="1317"/>
      <c r="C68" s="1317"/>
      <c r="D68" s="1317"/>
      <c r="E68" s="1317"/>
      <c r="F68" s="1317"/>
      <c r="G68" s="1317"/>
    </row>
    <row r="69" spans="1:7" ht="16.5" thickBot="1" x14ac:dyDescent="0.3">
      <c r="A69" s="1318" t="s">
        <v>1450</v>
      </c>
      <c r="B69" s="1318"/>
      <c r="C69" s="1318"/>
      <c r="D69" s="1318"/>
      <c r="E69" s="1318"/>
      <c r="F69" s="1318"/>
      <c r="G69" s="1318"/>
    </row>
    <row r="70" spans="1:7" ht="18.75" customHeight="1" thickBot="1" x14ac:dyDescent="0.3">
      <c r="A70" s="486" t="s">
        <v>695</v>
      </c>
      <c r="B70" s="489">
        <f>'CHANGE NET POSITION-PROP.(19)'!I16</f>
        <v>0</v>
      </c>
      <c r="C70" s="1324" t="s">
        <v>1451</v>
      </c>
      <c r="D70" s="1325"/>
      <c r="E70" s="1325"/>
      <c r="F70" s="1325"/>
      <c r="G70" s="1326"/>
    </row>
    <row r="71" spans="1:7" ht="31.5" customHeight="1" x14ac:dyDescent="0.25">
      <c r="A71" s="490" t="s">
        <v>1452</v>
      </c>
      <c r="B71" s="491"/>
      <c r="C71" s="1327" t="s">
        <v>1453</v>
      </c>
      <c r="D71" s="1328"/>
      <c r="E71" s="1328"/>
      <c r="F71" s="1285" t="str">
        <f>IF(B84&lt;750001,"0",IF(B84&lt;1000001,"$550.00",IF(B84&lt;1500001,"$800.00",IF(B84&lt;2500001,"$950.00", IF(B84&lt;5000001,"$1300.00", IF(B84&lt;10000001,"$1700.00", IF(B84&lt;50000001,"$2500.00", IF(B84&gt;50000000,"$3000.00"))))))))</f>
        <v>0</v>
      </c>
      <c r="G71" s="1286"/>
    </row>
    <row r="72" spans="1:7" ht="18.75" customHeight="1" x14ac:dyDescent="0.25">
      <c r="A72" s="492" t="s">
        <v>1454</v>
      </c>
      <c r="B72" s="489">
        <f>'CHANGE NET POSITION-PROP.(19)'!I30</f>
        <v>0</v>
      </c>
      <c r="C72" s="1329"/>
      <c r="D72" s="1330"/>
      <c r="E72" s="1330"/>
      <c r="F72" s="1287"/>
      <c r="G72" s="1288"/>
    </row>
    <row r="73" spans="1:7" ht="18.75" customHeight="1" x14ac:dyDescent="0.25">
      <c r="A73" s="492" t="s">
        <v>252</v>
      </c>
      <c r="B73" s="489">
        <f>'CHANGE NET POSITION-PROP.(19)'!I31</f>
        <v>0</v>
      </c>
      <c r="C73" s="1329"/>
      <c r="D73" s="1330"/>
      <c r="E73" s="1330"/>
      <c r="F73" s="1287"/>
      <c r="G73" s="1288"/>
    </row>
    <row r="74" spans="1:7" ht="18.75" customHeight="1" x14ac:dyDescent="0.25">
      <c r="A74" s="492" t="s">
        <v>1455</v>
      </c>
      <c r="B74" s="489">
        <f>'CHANGE NET POSITION-PROP.(19)'!I32</f>
        <v>0</v>
      </c>
      <c r="C74" s="1329"/>
      <c r="D74" s="1330"/>
      <c r="E74" s="1330"/>
      <c r="F74" s="1287"/>
      <c r="G74" s="1288"/>
    </row>
    <row r="75" spans="1:7" ht="18.75" customHeight="1" x14ac:dyDescent="0.25">
      <c r="A75" s="492" t="s">
        <v>1456</v>
      </c>
      <c r="B75" s="489">
        <f>'CHANGE NET POSITION-PROP.(19)'!I33</f>
        <v>0</v>
      </c>
      <c r="C75" s="1329"/>
      <c r="D75" s="1330"/>
      <c r="E75" s="1330"/>
      <c r="F75" s="1287"/>
      <c r="G75" s="1288"/>
    </row>
    <row r="76" spans="1:7" ht="18.75" customHeight="1" x14ac:dyDescent="0.25">
      <c r="A76" s="492" t="s">
        <v>1457</v>
      </c>
      <c r="B76" s="555"/>
      <c r="C76" s="1329"/>
      <c r="D76" s="1330"/>
      <c r="E76" s="1330"/>
      <c r="F76" s="1287"/>
      <c r="G76" s="1288"/>
    </row>
    <row r="77" spans="1:7" ht="18.75" customHeight="1" x14ac:dyDescent="0.25">
      <c r="A77" s="486" t="s">
        <v>1458</v>
      </c>
      <c r="B77" s="489">
        <f>'CHANGE NET POSITION-PROP.(19)'!I43</f>
        <v>0</v>
      </c>
      <c r="C77" s="1329"/>
      <c r="D77" s="1330"/>
      <c r="E77" s="1330"/>
      <c r="F77" s="1287"/>
      <c r="G77" s="1288"/>
    </row>
    <row r="78" spans="1:7" ht="18.75" customHeight="1" thickBot="1" x14ac:dyDescent="0.3">
      <c r="A78" s="486" t="s">
        <v>1449</v>
      </c>
      <c r="B78" s="489">
        <f>'CHANGE NET POSITION-PROP.(19)'!I37+'CHANGE NET POSITION-PROP.(19)'!I38</f>
        <v>0</v>
      </c>
      <c r="C78" s="1331"/>
      <c r="D78" s="1332"/>
      <c r="E78" s="1332"/>
      <c r="F78" s="1289"/>
      <c r="G78" s="1290"/>
    </row>
    <row r="79" spans="1:7" ht="18.75" customHeight="1" x14ac:dyDescent="0.25">
      <c r="A79" s="1316" t="s">
        <v>1459</v>
      </c>
      <c r="B79" s="1316"/>
      <c r="C79" s="1316"/>
      <c r="D79" s="1316"/>
      <c r="E79" s="1316"/>
      <c r="F79" s="1316"/>
      <c r="G79" s="1316"/>
    </row>
    <row r="80" spans="1:7" ht="18.75" customHeight="1" x14ac:dyDescent="0.25">
      <c r="A80" s="493" t="s">
        <v>1460</v>
      </c>
      <c r="B80" s="487">
        <f>'ST. OF CASH FLOWS-PROP.(20)'!H30</f>
        <v>0</v>
      </c>
    </row>
    <row r="81" spans="1:11" ht="18.75" x14ac:dyDescent="0.3">
      <c r="A81" s="1317" t="s">
        <v>1461</v>
      </c>
      <c r="B81" s="1317"/>
      <c r="C81" s="1317"/>
      <c r="D81" s="1317"/>
      <c r="E81" s="1317"/>
      <c r="F81" s="1317"/>
      <c r="G81" s="1317"/>
    </row>
    <row r="82" spans="1:11" ht="15.75" x14ac:dyDescent="0.25">
      <c r="A82" s="1318" t="s">
        <v>1462</v>
      </c>
      <c r="B82" s="1318"/>
      <c r="C82" s="1318"/>
      <c r="D82" s="1318"/>
      <c r="E82" s="1318"/>
      <c r="F82" s="1318"/>
      <c r="G82" s="1318"/>
    </row>
    <row r="83" spans="1:11" ht="18.75" customHeight="1" x14ac:dyDescent="0.3">
      <c r="A83" s="486" t="s">
        <v>1463</v>
      </c>
      <c r="B83" s="487">
        <f>'CHANGE NET POSITION-FIDUC(22)'!D20+'CHANGE NET POSITION-FIDUC(22)'!F20</f>
        <v>0</v>
      </c>
      <c r="J83" s="499"/>
    </row>
    <row r="84" spans="1:11" ht="18.75" customHeight="1" thickBot="1" x14ac:dyDescent="0.35">
      <c r="A84" s="501" t="s">
        <v>1464</v>
      </c>
      <c r="B84" s="580">
        <f>B65+B66+B67+B70+B72+B73+B74+B75+B76+B77+B78+B80+B83</f>
        <v>0</v>
      </c>
    </row>
    <row r="85" spans="1:11" ht="125.25" customHeight="1" thickTop="1" x14ac:dyDescent="0.25">
      <c r="A85" s="495"/>
      <c r="B85" s="1319" t="s">
        <v>2268</v>
      </c>
      <c r="C85" s="1320"/>
      <c r="D85" s="1320"/>
      <c r="E85" s="1320"/>
      <c r="F85" s="1320"/>
      <c r="G85" s="1320"/>
    </row>
    <row r="86" spans="1:11" ht="19.5" thickBot="1" x14ac:dyDescent="0.35">
      <c r="A86" s="1317" t="s">
        <v>1982</v>
      </c>
      <c r="B86" s="1317"/>
      <c r="C86" s="1317"/>
      <c r="D86" s="1317"/>
      <c r="E86" s="1317"/>
      <c r="F86" s="1317"/>
      <c r="G86" s="1317"/>
    </row>
    <row r="87" spans="1:11" ht="32.25" customHeight="1" thickBot="1" x14ac:dyDescent="0.35">
      <c r="A87" s="496" t="s">
        <v>1980</v>
      </c>
      <c r="B87" s="489"/>
      <c r="C87" s="1321" t="s">
        <v>1465</v>
      </c>
      <c r="D87" s="1322"/>
      <c r="E87" s="1322"/>
      <c r="F87" s="1322"/>
      <c r="G87" s="1323"/>
    </row>
    <row r="88" spans="1:11" ht="47.25" customHeight="1" x14ac:dyDescent="0.25">
      <c r="A88" s="497" t="s">
        <v>1973</v>
      </c>
      <c r="B88" s="489">
        <f>'GOVERMENTAL FUNDS-OPERATING(16)'!M41+'GOVERMENTAL FUNDS-OPERATING(16)'!M42+'GOVERMENTAL FUNDS-OPERATING(16)'!M43+'GOVERMENTAL FUNDS-OPERATING(16)'!M44</f>
        <v>0</v>
      </c>
      <c r="C88" s="1302" t="s">
        <v>1466</v>
      </c>
      <c r="D88" s="1303"/>
      <c r="E88" s="1303"/>
      <c r="F88" s="1308" t="str">
        <f>IF(B95&gt;750000,"YES","NO")</f>
        <v>NO</v>
      </c>
      <c r="G88" s="1309"/>
    </row>
    <row r="89" spans="1:11" ht="33.75" customHeight="1" x14ac:dyDescent="0.25">
      <c r="A89" s="497" t="s">
        <v>1974</v>
      </c>
      <c r="B89" s="489">
        <f>'ST. OF CASH FLOWS-PROP.(20)'!H24</f>
        <v>0</v>
      </c>
      <c r="C89" s="1304"/>
      <c r="D89" s="1305"/>
      <c r="E89" s="1305"/>
      <c r="F89" s="1310"/>
      <c r="G89" s="1311"/>
      <c r="K89" s="495"/>
    </row>
    <row r="90" spans="1:11" ht="48.75" customHeight="1" x14ac:dyDescent="0.25">
      <c r="A90" s="731" t="s">
        <v>1981</v>
      </c>
      <c r="B90" s="697"/>
      <c r="C90" s="1304"/>
      <c r="D90" s="1305"/>
      <c r="E90" s="1305"/>
      <c r="F90" s="1310"/>
      <c r="G90" s="1311"/>
    </row>
    <row r="91" spans="1:11" ht="18.75" customHeight="1" x14ac:dyDescent="0.25">
      <c r="A91" s="692" t="s">
        <v>1971</v>
      </c>
      <c r="B91" s="489">
        <f>B88+B89+B90</f>
        <v>0</v>
      </c>
      <c r="C91" s="1304"/>
      <c r="D91" s="1305"/>
      <c r="E91" s="1305"/>
      <c r="F91" s="1310"/>
      <c r="G91" s="1311"/>
    </row>
    <row r="92" spans="1:11" ht="33" customHeight="1" x14ac:dyDescent="0.25">
      <c r="A92" s="694" t="s">
        <v>1983</v>
      </c>
      <c r="B92" s="695"/>
      <c r="C92" s="1304"/>
      <c r="D92" s="1305"/>
      <c r="E92" s="1305"/>
      <c r="F92" s="1310"/>
      <c r="G92" s="1311"/>
    </row>
    <row r="93" spans="1:11" ht="18.75" customHeight="1" x14ac:dyDescent="0.25">
      <c r="A93" s="494" t="s">
        <v>1972</v>
      </c>
      <c r="B93" s="693">
        <f>B91+B92</f>
        <v>0</v>
      </c>
      <c r="C93" s="1304"/>
      <c r="D93" s="1305"/>
      <c r="E93" s="1305"/>
      <c r="F93" s="1310"/>
      <c r="G93" s="1311"/>
    </row>
    <row r="94" spans="1:11" ht="10.5" customHeight="1" x14ac:dyDescent="0.25">
      <c r="A94" s="498"/>
      <c r="B94" s="691"/>
      <c r="C94" s="1304"/>
      <c r="D94" s="1305"/>
      <c r="E94" s="1305"/>
      <c r="F94" s="1310"/>
      <c r="G94" s="1311"/>
    </row>
    <row r="95" spans="1:11" ht="18.75" customHeight="1" thickBot="1" x14ac:dyDescent="0.35">
      <c r="A95" s="500" t="s">
        <v>1975</v>
      </c>
      <c r="B95" s="696">
        <f>B84+B93</f>
        <v>0</v>
      </c>
      <c r="C95" s="1306"/>
      <c r="D95" s="1307"/>
      <c r="E95" s="1307"/>
      <c r="F95" s="1312"/>
      <c r="G95" s="1313"/>
    </row>
    <row r="96" spans="1:11" ht="19.5" customHeight="1" thickTop="1" x14ac:dyDescent="0.3">
      <c r="A96" s="499"/>
      <c r="B96" s="1314" t="s">
        <v>2269</v>
      </c>
      <c r="C96" s="1314"/>
      <c r="D96" s="1314"/>
      <c r="E96" s="1314"/>
      <c r="F96" s="1314"/>
      <c r="G96" s="1314"/>
    </row>
    <row r="97" spans="1:7" ht="18.75" x14ac:dyDescent="0.3">
      <c r="A97" s="499"/>
      <c r="B97" s="1314"/>
      <c r="C97" s="1314"/>
      <c r="D97" s="1314"/>
      <c r="E97" s="1314"/>
      <c r="F97" s="1314"/>
      <c r="G97" s="1314"/>
    </row>
    <row r="98" spans="1:7" x14ac:dyDescent="0.25">
      <c r="A98" s="1294" t="s">
        <v>1192</v>
      </c>
      <c r="B98" s="1294"/>
      <c r="C98" s="1294"/>
      <c r="D98" s="1294"/>
      <c r="E98" s="1294"/>
      <c r="F98" s="1294"/>
      <c r="G98" s="1294"/>
    </row>
  </sheetData>
  <sheetProtection algorithmName="SHA-512" hashValue="/JgScneTFJK4YIL/0hqajuKtNpTfQhiK7mpgIGjMthUogyYIwx/bG7l/PhLzgtCwEGe7mfjhLZ4IENtONzcimQ==" saltValue="9u6fDxYFZPSMtzrwRN/Njw==" spinCount="100000" sheet="1" objects="1" scenarios="1"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60">
    <mergeCell ref="C88:E95"/>
    <mergeCell ref="F88:G95"/>
    <mergeCell ref="B96:G97"/>
    <mergeCell ref="A98:G98"/>
    <mergeCell ref="A24:G24"/>
    <mergeCell ref="A79:G79"/>
    <mergeCell ref="A81:G81"/>
    <mergeCell ref="A82:G82"/>
    <mergeCell ref="B85:G85"/>
    <mergeCell ref="A86:G86"/>
    <mergeCell ref="C87:G87"/>
    <mergeCell ref="A64:G64"/>
    <mergeCell ref="A68:G68"/>
    <mergeCell ref="A69:G69"/>
    <mergeCell ref="C70:G70"/>
    <mergeCell ref="C71:E78"/>
    <mergeCell ref="F71:G78"/>
    <mergeCell ref="A51:A53"/>
    <mergeCell ref="B53:G53"/>
    <mergeCell ref="A57:G57"/>
    <mergeCell ref="A59:G59"/>
    <mergeCell ref="A60:G61"/>
    <mergeCell ref="A62:G62"/>
    <mergeCell ref="D43:G43"/>
    <mergeCell ref="A46:G46"/>
    <mergeCell ref="A47:A50"/>
    <mergeCell ref="B47:C47"/>
    <mergeCell ref="B50:C50"/>
    <mergeCell ref="E50:G50"/>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A31:G32"/>
    <mergeCell ref="A1:G1"/>
    <mergeCell ref="A2:G2"/>
    <mergeCell ref="B4:G4"/>
    <mergeCell ref="B5:G5"/>
    <mergeCell ref="B6:G6"/>
    <mergeCell ref="B7:G7"/>
    <mergeCell ref="A23:G23"/>
    <mergeCell ref="B8:G8"/>
    <mergeCell ref="B9:G9"/>
    <mergeCell ref="A26:G27"/>
    <mergeCell ref="A30:G30"/>
    <mergeCell ref="A20:G20"/>
  </mergeCells>
  <printOptions horizontalCentered="1" verticalCentered="1"/>
  <pageMargins left="0.25" right="0.25" top="0.5" bottom="0.5" header="0" footer="0"/>
  <pageSetup scale="70" fitToWidth="0" fitToHeight="0" orientation="portrait" r:id="rId2"/>
  <rowBreaks count="1" manualBreakCount="1">
    <brk id="57" max="6" man="1"/>
  </rowBreaks>
  <legacy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O15" sqref="O15"/>
    </sheetView>
  </sheetViews>
  <sheetFormatPr defaultRowHeight="12.75" x14ac:dyDescent="0.2"/>
  <cols>
    <col min="1" max="1" width="37.7109375" customWidth="1"/>
    <col min="2" max="11" width="11.28515625" customWidth="1"/>
  </cols>
  <sheetData>
    <row r="1" spans="1:11" ht="18" x14ac:dyDescent="0.25">
      <c r="A1" s="1477">
        <f>'COVER PAGE'!A9</f>
        <v>0</v>
      </c>
      <c r="B1" s="1477"/>
      <c r="C1" s="1477"/>
      <c r="D1" s="1477"/>
      <c r="E1" s="1477"/>
      <c r="F1" s="1477"/>
      <c r="G1" s="1477"/>
      <c r="H1" s="1477"/>
      <c r="I1" s="1477"/>
      <c r="J1" s="1477"/>
      <c r="K1" s="1477"/>
    </row>
    <row r="2" spans="1:11" ht="18" x14ac:dyDescent="0.25">
      <c r="A2" s="1477" t="s">
        <v>1197</v>
      </c>
      <c r="B2" s="1477"/>
      <c r="C2" s="1477"/>
      <c r="D2" s="1477"/>
      <c r="E2" s="1477"/>
      <c r="F2" s="1477"/>
      <c r="G2" s="1477"/>
      <c r="H2" s="1477"/>
      <c r="I2" s="1477"/>
      <c r="J2" s="1477"/>
      <c r="K2" s="1477"/>
    </row>
    <row r="3" spans="1:11" ht="18" x14ac:dyDescent="0.25">
      <c r="A3" s="1479" t="str">
        <f>'COVER PAGE'!A30</f>
        <v>FISCAL YEAR ENDING JUNE 30, 2024</v>
      </c>
      <c r="B3" s="1479"/>
      <c r="C3" s="1479"/>
      <c r="D3" s="1479"/>
      <c r="E3" s="1479"/>
      <c r="F3" s="1479"/>
      <c r="G3" s="1479"/>
      <c r="H3" s="1479"/>
      <c r="I3" s="1479"/>
      <c r="J3" s="1479"/>
      <c r="K3" s="1479"/>
    </row>
    <row r="4" spans="1:11" x14ac:dyDescent="0.2">
      <c r="A4" s="1236"/>
      <c r="B4" s="1236"/>
      <c r="C4" s="1236"/>
      <c r="D4" s="1236"/>
      <c r="E4" s="1236"/>
      <c r="F4" s="1236"/>
      <c r="G4" s="1236"/>
      <c r="H4" s="1236"/>
      <c r="I4" s="1236"/>
      <c r="J4" s="1236"/>
      <c r="K4" s="1236"/>
    </row>
    <row r="5" spans="1:11" ht="15.75" x14ac:dyDescent="0.25">
      <c r="A5" s="1527" t="s">
        <v>1986</v>
      </c>
      <c r="B5" s="1601"/>
      <c r="C5" s="1601"/>
      <c r="D5" s="1601"/>
      <c r="E5" s="1601"/>
      <c r="F5" s="1601"/>
      <c r="G5" s="1601"/>
      <c r="H5" s="1601"/>
      <c r="I5" s="1601"/>
      <c r="J5" s="1601"/>
      <c r="K5" s="1601"/>
    </row>
    <row r="6" spans="1:11" ht="15" x14ac:dyDescent="0.25">
      <c r="A6" s="1599"/>
      <c r="B6" s="1600"/>
      <c r="C6" s="1600"/>
      <c r="D6" s="1600"/>
      <c r="E6" s="1600"/>
      <c r="F6" s="1600"/>
      <c r="G6" s="1600"/>
      <c r="H6" s="1600"/>
      <c r="I6" s="1600"/>
      <c r="J6" s="1600"/>
      <c r="K6" s="1600"/>
    </row>
    <row r="7" spans="1:11" ht="46.5" customHeight="1" x14ac:dyDescent="0.2">
      <c r="A7" s="1604" t="s">
        <v>2062</v>
      </c>
      <c r="B7" s="1604"/>
      <c r="C7" s="1604"/>
      <c r="D7" s="1604"/>
      <c r="E7" s="1604"/>
      <c r="F7" s="1604"/>
      <c r="G7" s="1604"/>
      <c r="H7" s="1604"/>
      <c r="I7" s="1604"/>
      <c r="J7" s="1604"/>
      <c r="K7" s="1604"/>
    </row>
    <row r="9" spans="1:11" ht="18" customHeight="1" x14ac:dyDescent="0.25">
      <c r="A9" s="449" t="s">
        <v>1987</v>
      </c>
      <c r="B9" s="40"/>
    </row>
    <row r="10" spans="1:11" s="17" customFormat="1" ht="18" customHeight="1" x14ac:dyDescent="0.2">
      <c r="A10" s="615" t="s">
        <v>1988</v>
      </c>
      <c r="B10" s="615">
        <v>2023</v>
      </c>
      <c r="C10" s="732">
        <f>B10-1</f>
        <v>2022</v>
      </c>
      <c r="D10" s="732">
        <f t="shared" ref="D10:F10" si="0">C10-1</f>
        <v>2021</v>
      </c>
      <c r="E10" s="732">
        <f t="shared" si="0"/>
        <v>2020</v>
      </c>
      <c r="F10" s="732">
        <f t="shared" si="0"/>
        <v>2019</v>
      </c>
      <c r="G10" s="733">
        <v>2018</v>
      </c>
      <c r="H10" s="733"/>
      <c r="I10" s="733"/>
      <c r="J10" s="733"/>
      <c r="K10" s="733"/>
    </row>
    <row r="11" spans="1:11" ht="18" customHeight="1" x14ac:dyDescent="0.2">
      <c r="A11" s="734" t="s">
        <v>1903</v>
      </c>
      <c r="B11" s="735">
        <v>0</v>
      </c>
      <c r="C11" s="735"/>
      <c r="D11" s="735"/>
      <c r="E11" s="735"/>
      <c r="F11" s="735"/>
      <c r="G11" s="735"/>
      <c r="H11" s="735"/>
      <c r="I11" s="735"/>
      <c r="J11" s="735"/>
      <c r="K11" s="735"/>
    </row>
    <row r="12" spans="1:11" ht="18" customHeight="1" x14ac:dyDescent="0.2">
      <c r="A12" s="734" t="s">
        <v>379</v>
      </c>
      <c r="B12" s="736">
        <v>0</v>
      </c>
      <c r="C12" s="736"/>
      <c r="D12" s="736"/>
      <c r="E12" s="736"/>
      <c r="F12" s="736"/>
      <c r="G12" s="736"/>
      <c r="H12" s="736"/>
      <c r="I12" s="736"/>
      <c r="J12" s="736"/>
      <c r="K12" s="736"/>
    </row>
    <row r="13" spans="1:11" ht="18" customHeight="1" x14ac:dyDescent="0.2">
      <c r="A13" s="734" t="s">
        <v>1989</v>
      </c>
      <c r="B13" s="736">
        <v>0</v>
      </c>
      <c r="C13" s="736"/>
      <c r="D13" s="736"/>
      <c r="E13" s="736"/>
      <c r="F13" s="736"/>
      <c r="G13" s="736"/>
      <c r="H13" s="736"/>
      <c r="I13" s="736"/>
      <c r="J13" s="736"/>
      <c r="K13" s="736"/>
    </row>
    <row r="14" spans="1:11" ht="25.5" x14ac:dyDescent="0.2">
      <c r="A14" s="737" t="s">
        <v>1990</v>
      </c>
      <c r="B14" s="736">
        <v>0</v>
      </c>
      <c r="C14" s="736"/>
      <c r="D14" s="736"/>
      <c r="E14" s="736"/>
      <c r="F14" s="736"/>
      <c r="G14" s="736"/>
      <c r="H14" s="736"/>
      <c r="I14" s="736"/>
      <c r="J14" s="736"/>
      <c r="K14" s="736"/>
    </row>
    <row r="15" spans="1:11" ht="18" customHeight="1" x14ac:dyDescent="0.2">
      <c r="A15" s="737" t="s">
        <v>1991</v>
      </c>
      <c r="B15" s="736">
        <v>0</v>
      </c>
      <c r="C15" s="736"/>
      <c r="D15" s="736"/>
      <c r="E15" s="736"/>
      <c r="F15" s="736"/>
      <c r="G15" s="736"/>
      <c r="H15" s="736"/>
      <c r="I15" s="736"/>
      <c r="J15" s="736"/>
      <c r="K15" s="736"/>
    </row>
    <row r="16" spans="1:11" ht="18" customHeight="1" x14ac:dyDescent="0.2">
      <c r="A16" s="737" t="s">
        <v>833</v>
      </c>
      <c r="B16" s="736">
        <v>0</v>
      </c>
      <c r="C16" s="736"/>
      <c r="D16" s="736"/>
      <c r="E16" s="736"/>
      <c r="F16" s="736"/>
      <c r="G16" s="736"/>
      <c r="H16" s="736"/>
      <c r="I16" s="736"/>
      <c r="J16" s="736"/>
      <c r="K16" s="736"/>
    </row>
    <row r="17" spans="1:11" ht="18" customHeight="1" x14ac:dyDescent="0.2">
      <c r="A17" s="615" t="s">
        <v>1992</v>
      </c>
      <c r="B17" s="738">
        <f>SUM(B11:B16)</f>
        <v>0</v>
      </c>
      <c r="C17" s="738">
        <f t="shared" ref="C17:K17" si="1">SUM(C11:C16)</f>
        <v>0</v>
      </c>
      <c r="D17" s="738">
        <f t="shared" si="1"/>
        <v>0</v>
      </c>
      <c r="E17" s="738">
        <f t="shared" si="1"/>
        <v>0</v>
      </c>
      <c r="F17" s="738">
        <f t="shared" si="1"/>
        <v>0</v>
      </c>
      <c r="G17" s="738">
        <f t="shared" si="1"/>
        <v>0</v>
      </c>
      <c r="H17" s="738">
        <f t="shared" si="1"/>
        <v>0</v>
      </c>
      <c r="I17" s="738">
        <f t="shared" si="1"/>
        <v>0</v>
      </c>
      <c r="J17" s="738">
        <f t="shared" si="1"/>
        <v>0</v>
      </c>
      <c r="K17" s="738">
        <f t="shared" si="1"/>
        <v>0</v>
      </c>
    </row>
    <row r="18" spans="1:11" ht="18" customHeight="1" x14ac:dyDescent="0.2">
      <c r="A18" s="615" t="s">
        <v>1993</v>
      </c>
      <c r="B18" s="739"/>
      <c r="C18" s="739"/>
      <c r="D18" s="739"/>
      <c r="E18" s="739"/>
      <c r="F18" s="739"/>
      <c r="G18" s="739"/>
      <c r="H18" s="739"/>
      <c r="I18" s="739"/>
      <c r="J18" s="739"/>
      <c r="K18" s="739"/>
    </row>
    <row r="19" spans="1:11" ht="18" customHeight="1" x14ac:dyDescent="0.2">
      <c r="A19" s="740" t="s">
        <v>1994</v>
      </c>
      <c r="B19" s="738">
        <f>SUM(B17:B18)</f>
        <v>0</v>
      </c>
      <c r="C19" s="738">
        <f t="shared" ref="C19:K19" si="2">SUM(C17:C18)</f>
        <v>0</v>
      </c>
      <c r="D19" s="738">
        <f t="shared" si="2"/>
        <v>0</v>
      </c>
      <c r="E19" s="738">
        <f t="shared" si="2"/>
        <v>0</v>
      </c>
      <c r="F19" s="738">
        <f t="shared" si="2"/>
        <v>0</v>
      </c>
      <c r="G19" s="738">
        <f t="shared" si="2"/>
        <v>0</v>
      </c>
      <c r="H19" s="738">
        <f t="shared" si="2"/>
        <v>0</v>
      </c>
      <c r="I19" s="738">
        <f t="shared" si="2"/>
        <v>0</v>
      </c>
      <c r="J19" s="738">
        <f t="shared" si="2"/>
        <v>0</v>
      </c>
      <c r="K19" s="738">
        <f t="shared" si="2"/>
        <v>0</v>
      </c>
    </row>
    <row r="20" spans="1:11" ht="18" customHeight="1" x14ac:dyDescent="0.2">
      <c r="A20" s="740" t="s">
        <v>2061</v>
      </c>
      <c r="B20" s="735">
        <v>0</v>
      </c>
      <c r="C20" s="735">
        <v>0</v>
      </c>
      <c r="D20" s="735">
        <v>0</v>
      </c>
      <c r="E20" s="735"/>
      <c r="F20" s="735"/>
      <c r="G20" s="735"/>
      <c r="H20" s="735"/>
      <c r="I20" s="735"/>
      <c r="J20" s="735"/>
      <c r="K20" s="735"/>
    </row>
    <row r="21" spans="1:11" ht="15.75" customHeight="1" x14ac:dyDescent="0.2">
      <c r="A21" s="741"/>
    </row>
    <row r="22" spans="1:11" ht="33" customHeight="1" x14ac:dyDescent="0.2">
      <c r="A22" s="742" t="s">
        <v>2063</v>
      </c>
      <c r="B22" s="743">
        <f>IFERROR(B19/B20,0)</f>
        <v>0</v>
      </c>
      <c r="C22" s="743">
        <f t="shared" ref="C22:K22" si="3">IFERROR(C19/C20,0)</f>
        <v>0</v>
      </c>
      <c r="D22" s="743">
        <f t="shared" si="3"/>
        <v>0</v>
      </c>
      <c r="E22" s="743">
        <f t="shared" si="3"/>
        <v>0</v>
      </c>
      <c r="F22" s="743">
        <f t="shared" si="3"/>
        <v>0</v>
      </c>
      <c r="G22" s="743">
        <f t="shared" si="3"/>
        <v>0</v>
      </c>
      <c r="H22" s="743">
        <f t="shared" si="3"/>
        <v>0</v>
      </c>
      <c r="I22" s="743">
        <f t="shared" si="3"/>
        <v>0</v>
      </c>
      <c r="J22" s="743">
        <f t="shared" si="3"/>
        <v>0</v>
      </c>
      <c r="K22" s="743">
        <f t="shared" si="3"/>
        <v>0</v>
      </c>
    </row>
    <row r="23" spans="1:11" x14ac:dyDescent="0.2">
      <c r="A23" s="742"/>
    </row>
    <row r="24" spans="1:11" ht="25.5" customHeight="1" x14ac:dyDescent="0.2">
      <c r="A24" s="744" t="s">
        <v>1631</v>
      </c>
      <c r="B24" s="404"/>
    </row>
    <row r="25" spans="1:11" x14ac:dyDescent="0.2">
      <c r="A25" s="745"/>
    </row>
    <row r="26" spans="1:11" ht="31.5" customHeight="1" x14ac:dyDescent="0.2">
      <c r="A26" s="1604" t="s">
        <v>1995</v>
      </c>
      <c r="B26" s="1604"/>
      <c r="C26" s="1604"/>
      <c r="D26" s="1604"/>
      <c r="E26" s="1604"/>
      <c r="F26" s="1604"/>
      <c r="G26" s="1604"/>
      <c r="H26" s="1604"/>
      <c r="I26" s="1604"/>
      <c r="J26" s="1604"/>
      <c r="K26" s="1604"/>
    </row>
    <row r="27" spans="1:11" ht="26.25" customHeight="1" x14ac:dyDescent="0.2">
      <c r="A27" s="746"/>
      <c r="B27" s="746"/>
      <c r="C27" s="746"/>
      <c r="D27" s="746"/>
      <c r="E27" s="746"/>
      <c r="F27" s="746"/>
      <c r="G27" s="746"/>
      <c r="H27" s="746"/>
      <c r="I27" s="746"/>
      <c r="J27" s="746"/>
      <c r="K27" s="746"/>
    </row>
    <row r="28" spans="1:11" ht="15.75" x14ac:dyDescent="0.25">
      <c r="A28" s="749" t="s">
        <v>1996</v>
      </c>
    </row>
    <row r="29" spans="1:11" x14ac:dyDescent="0.2">
      <c r="A29" s="745"/>
    </row>
    <row r="30" spans="1:11" ht="15" customHeight="1" x14ac:dyDescent="0.2">
      <c r="A30" s="747" t="s">
        <v>1997</v>
      </c>
      <c r="B30" s="1605" t="s">
        <v>1998</v>
      </c>
      <c r="C30" s="1605"/>
      <c r="D30" s="1605"/>
      <c r="E30" s="1605"/>
      <c r="F30" s="1605"/>
      <c r="G30" s="1605"/>
      <c r="H30" s="1605"/>
      <c r="I30" s="1605"/>
      <c r="J30" s="1605"/>
      <c r="K30" s="1605"/>
    </row>
    <row r="31" spans="1:11" ht="15" customHeight="1" x14ac:dyDescent="0.2">
      <c r="A31" s="747"/>
      <c r="B31" s="1606"/>
      <c r="C31" s="1606"/>
      <c r="D31" s="1606"/>
      <c r="E31" s="1606"/>
      <c r="F31" s="1606"/>
      <c r="G31" s="1606"/>
      <c r="H31" s="1606"/>
      <c r="I31" s="1606"/>
      <c r="J31" s="1606"/>
      <c r="K31" s="1606"/>
    </row>
    <row r="32" spans="1:11" ht="15" customHeight="1" x14ac:dyDescent="0.2">
      <c r="A32" s="747"/>
      <c r="B32" s="1607"/>
      <c r="C32" s="1607"/>
      <c r="D32" s="1607"/>
      <c r="E32" s="1607"/>
      <c r="F32" s="1607"/>
      <c r="G32" s="1607"/>
      <c r="H32" s="1607"/>
      <c r="I32" s="1607"/>
      <c r="J32" s="1607"/>
      <c r="K32" s="1607"/>
    </row>
    <row r="33" spans="1:11" ht="15" customHeight="1" x14ac:dyDescent="0.2">
      <c r="A33" s="747"/>
    </row>
    <row r="34" spans="1:11" ht="15" customHeight="1" x14ac:dyDescent="0.2">
      <c r="A34" s="747" t="s">
        <v>1999</v>
      </c>
      <c r="B34" s="1605" t="s">
        <v>1998</v>
      </c>
      <c r="C34" s="1605"/>
      <c r="D34" s="1605"/>
      <c r="E34" s="1605"/>
      <c r="F34" s="1605"/>
      <c r="G34" s="1605"/>
      <c r="H34" s="1605"/>
      <c r="I34" s="1605"/>
      <c r="J34" s="1605"/>
      <c r="K34" s="1605"/>
    </row>
    <row r="35" spans="1:11" ht="15" customHeight="1" x14ac:dyDescent="0.2">
      <c r="A35" s="748"/>
      <c r="B35" s="1602"/>
      <c r="C35" s="1602"/>
      <c r="D35" s="1602"/>
      <c r="E35" s="1602"/>
      <c r="F35" s="1602"/>
      <c r="G35" s="1602"/>
      <c r="H35" s="1602"/>
      <c r="I35" s="1602"/>
      <c r="J35" s="1602"/>
      <c r="K35" s="1602"/>
    </row>
    <row r="36" spans="1:11" ht="15" customHeight="1" x14ac:dyDescent="0.2">
      <c r="B36" s="1602"/>
      <c r="C36" s="1602"/>
      <c r="D36" s="1602"/>
      <c r="E36" s="1602"/>
      <c r="F36" s="1602"/>
      <c r="G36" s="1602"/>
      <c r="H36" s="1602"/>
      <c r="I36" s="1602"/>
      <c r="J36" s="1602"/>
      <c r="K36" s="1602"/>
    </row>
    <row r="37" spans="1:11" ht="15" customHeight="1" x14ac:dyDescent="0.2"/>
    <row r="57" spans="1:11" x14ac:dyDescent="0.2">
      <c r="A57" s="1603" t="s">
        <v>1072</v>
      </c>
      <c r="B57" s="1238"/>
      <c r="C57" s="1238"/>
      <c r="D57" s="1238"/>
      <c r="E57" s="1238"/>
      <c r="F57" s="1238"/>
      <c r="G57" s="1238"/>
      <c r="H57" s="1238"/>
      <c r="I57" s="1238"/>
      <c r="J57" s="1238"/>
      <c r="K57" s="1238"/>
    </row>
  </sheetData>
  <mergeCells count="15">
    <mergeCell ref="B35:K35"/>
    <mergeCell ref="B36:K36"/>
    <mergeCell ref="A57:K57"/>
    <mergeCell ref="A7:K7"/>
    <mergeCell ref="A26:K26"/>
    <mergeCell ref="B30:K30"/>
    <mergeCell ref="B31:K31"/>
    <mergeCell ref="B32:K32"/>
    <mergeCell ref="B34:K34"/>
    <mergeCell ref="A6:K6"/>
    <mergeCell ref="A1:K1"/>
    <mergeCell ref="A2:K2"/>
    <mergeCell ref="A3:K3"/>
    <mergeCell ref="A4:K4"/>
    <mergeCell ref="A5:K5"/>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C28" sqref="C28"/>
    </sheetView>
  </sheetViews>
  <sheetFormatPr defaultRowHeight="12.75" x14ac:dyDescent="0.2"/>
  <cols>
    <col min="1" max="1" width="7.7109375" style="600" customWidth="1"/>
    <col min="2" max="2" width="13.7109375" style="600" customWidth="1"/>
    <col min="3" max="5" width="11.28515625" style="600" customWidth="1"/>
    <col min="6" max="11" width="11.7109375" style="600" customWidth="1"/>
    <col min="12" max="16384" width="9.140625" style="600"/>
  </cols>
  <sheetData>
    <row r="1" spans="1:11" ht="18" x14ac:dyDescent="0.25">
      <c r="A1" s="1370">
        <f>'GENERAL FUND-OPERATING(48-53)'!A1</f>
        <v>0</v>
      </c>
      <c r="B1" s="1370"/>
      <c r="C1" s="1370"/>
      <c r="D1" s="1370"/>
      <c r="E1" s="1370"/>
      <c r="F1" s="1370"/>
      <c r="G1" s="1370"/>
      <c r="H1" s="1370"/>
      <c r="I1" s="1370"/>
      <c r="J1" s="1370"/>
      <c r="K1" s="1370"/>
    </row>
    <row r="2" spans="1:11" ht="18" x14ac:dyDescent="0.25">
      <c r="A2" s="1370" t="str">
        <f>'COVER PAGE'!A30</f>
        <v>FISCAL YEAR ENDING JUNE 30, 2024</v>
      </c>
      <c r="B2" s="1370"/>
      <c r="C2" s="1370"/>
      <c r="D2" s="1370"/>
      <c r="E2" s="1370"/>
      <c r="F2" s="1370"/>
      <c r="G2" s="1370"/>
      <c r="H2" s="1370"/>
      <c r="I2" s="1370"/>
      <c r="J2" s="1370"/>
      <c r="K2" s="1370"/>
    </row>
    <row r="3" spans="1:11" x14ac:dyDescent="0.2">
      <c r="A3" s="769"/>
      <c r="B3" s="769"/>
      <c r="C3" s="769"/>
      <c r="D3" s="769"/>
      <c r="E3" s="769"/>
      <c r="F3" s="769"/>
      <c r="G3" s="769"/>
      <c r="H3" s="769"/>
      <c r="I3" s="769"/>
      <c r="J3" s="769"/>
    </row>
    <row r="4" spans="1:11" ht="15.75" x14ac:dyDescent="0.25">
      <c r="A4" s="1526" t="s">
        <v>1967</v>
      </c>
      <c r="B4" s="1526"/>
      <c r="C4" s="1526"/>
      <c r="D4" s="1526"/>
      <c r="E4" s="1526"/>
      <c r="F4" s="1526"/>
      <c r="G4" s="1526"/>
      <c r="H4" s="1526"/>
      <c r="I4" s="1526"/>
      <c r="J4" s="1526"/>
      <c r="K4" s="1526"/>
    </row>
    <row r="5" spans="1:11" ht="15.75" x14ac:dyDescent="0.25">
      <c r="A5" s="1526" t="s">
        <v>2272</v>
      </c>
      <c r="B5" s="1526"/>
      <c r="C5" s="1526"/>
      <c r="D5" s="1526"/>
      <c r="E5" s="1526"/>
      <c r="F5" s="1526"/>
      <c r="G5" s="1526"/>
      <c r="H5" s="1526"/>
      <c r="I5" s="1526"/>
      <c r="J5" s="1526"/>
      <c r="K5" s="1526"/>
    </row>
    <row r="6" spans="1:11" ht="15.75" x14ac:dyDescent="0.25">
      <c r="A6" s="1526" t="s">
        <v>1941</v>
      </c>
      <c r="B6" s="1526"/>
      <c r="C6" s="1526"/>
      <c r="D6" s="1526"/>
      <c r="E6" s="1526"/>
      <c r="F6" s="1526"/>
      <c r="G6" s="1526"/>
      <c r="H6" s="1526"/>
      <c r="I6" s="1526"/>
      <c r="J6" s="1526"/>
      <c r="K6" s="1526"/>
    </row>
    <row r="7" spans="1:11" ht="15.75" x14ac:dyDescent="0.25">
      <c r="A7" s="1526" t="s">
        <v>1942</v>
      </c>
      <c r="B7" s="1526"/>
      <c r="C7" s="1526"/>
      <c r="D7" s="1526"/>
      <c r="E7" s="1526"/>
      <c r="F7" s="1526"/>
      <c r="G7" s="1526"/>
      <c r="H7" s="1526"/>
      <c r="I7" s="1526"/>
      <c r="J7" s="1526"/>
      <c r="K7" s="1526"/>
    </row>
    <row r="8" spans="1:11" x14ac:dyDescent="0.2">
      <c r="A8" s="1489" t="s">
        <v>1943</v>
      </c>
      <c r="B8" s="1489"/>
      <c r="C8" s="1461"/>
      <c r="D8" s="1489"/>
      <c r="E8" s="1489"/>
      <c r="F8" s="1489"/>
      <c r="G8" s="1489"/>
      <c r="H8" s="1489"/>
      <c r="I8" s="1489"/>
      <c r="J8" s="1489"/>
      <c r="K8" s="1489"/>
    </row>
    <row r="9" spans="1:11" x14ac:dyDescent="0.2">
      <c r="A9" s="1614" t="s">
        <v>1944</v>
      </c>
      <c r="B9" s="1615"/>
      <c r="C9" s="1181">
        <v>2023</v>
      </c>
      <c r="D9" s="895">
        <v>2022</v>
      </c>
      <c r="E9" s="895">
        <v>2021</v>
      </c>
      <c r="F9" s="895">
        <v>2020</v>
      </c>
      <c r="G9" s="896">
        <v>2019</v>
      </c>
      <c r="H9" s="896">
        <v>2018</v>
      </c>
      <c r="I9" s="895">
        <v>2017</v>
      </c>
      <c r="J9" s="895">
        <v>2016</v>
      </c>
      <c r="K9" s="895">
        <v>2015</v>
      </c>
    </row>
    <row r="10" spans="1:11" ht="27" customHeight="1" x14ac:dyDescent="0.2">
      <c r="A10" s="1616" t="s">
        <v>1945</v>
      </c>
      <c r="B10" s="1617"/>
      <c r="C10" s="1182">
        <v>2022</v>
      </c>
      <c r="D10" s="897">
        <v>2021</v>
      </c>
      <c r="E10" s="897">
        <v>2020</v>
      </c>
      <c r="F10" s="897">
        <v>2019</v>
      </c>
      <c r="G10" s="898">
        <v>2018</v>
      </c>
      <c r="H10" s="898">
        <v>2017</v>
      </c>
      <c r="I10" s="897">
        <v>2016</v>
      </c>
      <c r="J10" s="897">
        <v>2015</v>
      </c>
      <c r="K10" s="897">
        <v>2014</v>
      </c>
    </row>
    <row r="11" spans="1:11" ht="42" customHeight="1" x14ac:dyDescent="0.2">
      <c r="A11" s="1531" t="s">
        <v>2229</v>
      </c>
      <c r="B11" s="1417"/>
      <c r="C11" s="1183"/>
      <c r="D11" s="675"/>
      <c r="E11" s="675"/>
      <c r="F11" s="899"/>
      <c r="G11" s="900"/>
      <c r="H11" s="900"/>
      <c r="I11" s="900"/>
      <c r="J11" s="900"/>
      <c r="K11" s="900"/>
    </row>
    <row r="12" spans="1:11" ht="27.75" customHeight="1" x14ac:dyDescent="0.2">
      <c r="A12" s="1531" t="s">
        <v>2228</v>
      </c>
      <c r="B12" s="1417"/>
      <c r="C12" s="1183"/>
      <c r="D12" s="675"/>
      <c r="E12" s="675"/>
      <c r="F12" s="901"/>
      <c r="G12" s="902"/>
      <c r="H12" s="902"/>
      <c r="I12" s="902"/>
      <c r="J12" s="902"/>
      <c r="K12" s="902"/>
    </row>
    <row r="13" spans="1:11" ht="39.75" customHeight="1" x14ac:dyDescent="0.2">
      <c r="A13" s="1531" t="s">
        <v>2231</v>
      </c>
      <c r="B13" s="1417"/>
      <c r="C13" s="1183"/>
      <c r="D13" s="675"/>
      <c r="E13" s="675"/>
      <c r="F13" s="901"/>
      <c r="G13" s="902"/>
      <c r="H13" s="902"/>
      <c r="I13" s="902"/>
      <c r="J13" s="902"/>
      <c r="K13" s="902"/>
    </row>
    <row r="14" spans="1:11" ht="25.5" customHeight="1" x14ac:dyDescent="0.2">
      <c r="A14" s="1608" t="s">
        <v>878</v>
      </c>
      <c r="B14" s="1609"/>
      <c r="C14" s="903">
        <f t="shared" ref="C14:I14" si="0">C13+C12</f>
        <v>0</v>
      </c>
      <c r="D14" s="903">
        <f t="shared" si="0"/>
        <v>0</v>
      </c>
      <c r="E14" s="903">
        <f t="shared" si="0"/>
        <v>0</v>
      </c>
      <c r="F14" s="903">
        <f t="shared" si="0"/>
        <v>0</v>
      </c>
      <c r="G14" s="903">
        <f t="shared" si="0"/>
        <v>0</v>
      </c>
      <c r="H14" s="903">
        <f t="shared" si="0"/>
        <v>0</v>
      </c>
      <c r="I14" s="903">
        <f t="shared" si="0"/>
        <v>0</v>
      </c>
      <c r="J14" s="903">
        <f>J13+J12</f>
        <v>0</v>
      </c>
      <c r="K14" s="903">
        <f>K13+K12</f>
        <v>0</v>
      </c>
    </row>
    <row r="15" spans="1:11" ht="6.75" customHeight="1" x14ac:dyDescent="0.2">
      <c r="G15" s="616"/>
      <c r="H15" s="616"/>
      <c r="I15" s="616"/>
      <c r="J15" s="904"/>
      <c r="K15" s="904"/>
    </row>
    <row r="16" spans="1:11" ht="28.5" customHeight="1" x14ac:dyDescent="0.2">
      <c r="A16" s="1531" t="s">
        <v>2671</v>
      </c>
      <c r="B16" s="1417"/>
      <c r="C16" s="1183"/>
      <c r="D16" s="660"/>
      <c r="E16" s="660"/>
      <c r="F16" s="905"/>
      <c r="G16" s="902"/>
      <c r="H16" s="902"/>
      <c r="I16" s="902"/>
      <c r="J16" s="902"/>
      <c r="K16" s="902"/>
    </row>
    <row r="17" spans="1:11" ht="43.5" customHeight="1" x14ac:dyDescent="0.2">
      <c r="A17" s="1531" t="s">
        <v>2678</v>
      </c>
      <c r="B17" s="1417"/>
      <c r="C17" s="1183"/>
      <c r="D17" s="675"/>
      <c r="E17" s="675"/>
      <c r="F17" s="906"/>
      <c r="G17" s="907"/>
      <c r="H17" s="907"/>
      <c r="I17" s="907"/>
      <c r="J17" s="907"/>
      <c r="K17" s="907"/>
    </row>
    <row r="18" spans="1:11" ht="51" customHeight="1" x14ac:dyDescent="0.2">
      <c r="A18" s="1531" t="s">
        <v>1947</v>
      </c>
      <c r="B18" s="1417"/>
      <c r="C18" s="1183"/>
      <c r="D18" s="675"/>
      <c r="E18" s="675"/>
      <c r="F18" s="906"/>
      <c r="G18" s="907"/>
      <c r="H18" s="907"/>
      <c r="I18" s="907"/>
      <c r="J18" s="907"/>
      <c r="K18" s="907"/>
    </row>
    <row r="19" spans="1:11" ht="6.75" customHeight="1" x14ac:dyDescent="0.2"/>
    <row r="20" spans="1:11" ht="12.75" customHeight="1" x14ac:dyDescent="0.2">
      <c r="A20" s="1612" t="s">
        <v>2232</v>
      </c>
      <c r="B20" s="1612"/>
      <c r="C20" s="1612"/>
      <c r="D20" s="1612"/>
      <c r="E20" s="1612"/>
      <c r="F20" s="1612"/>
      <c r="G20" s="1612"/>
      <c r="H20" s="1612"/>
      <c r="I20" s="1612"/>
      <c r="J20" s="1612"/>
      <c r="K20" s="1612"/>
    </row>
    <row r="21" spans="1:11" ht="27" customHeight="1" x14ac:dyDescent="0.2">
      <c r="A21" s="1612" t="s">
        <v>2759</v>
      </c>
      <c r="B21" s="1612"/>
      <c r="C21" s="1612"/>
      <c r="D21" s="1612"/>
      <c r="E21" s="1612"/>
      <c r="F21" s="1612"/>
      <c r="G21" s="1612"/>
      <c r="H21" s="1612"/>
      <c r="I21" s="1612"/>
      <c r="J21" s="1612"/>
      <c r="K21" s="1612"/>
    </row>
    <row r="22" spans="1:11" ht="15.75" customHeight="1" x14ac:dyDescent="0.2">
      <c r="A22" s="1613" t="s">
        <v>1957</v>
      </c>
      <c r="B22" s="1613"/>
      <c r="C22" s="1613"/>
      <c r="D22" s="1613"/>
      <c r="E22" s="1613"/>
      <c r="F22" s="1613"/>
      <c r="G22" s="1613"/>
      <c r="H22" s="1613"/>
      <c r="I22" s="1613"/>
      <c r="J22" s="1613"/>
      <c r="K22" s="1613"/>
    </row>
    <row r="23" spans="1:11" ht="25.5" customHeight="1" x14ac:dyDescent="0.25">
      <c r="A23" s="1526">
        <f>A1</f>
        <v>0</v>
      </c>
      <c r="B23" s="1526"/>
      <c r="C23" s="1526"/>
      <c r="D23" s="1526"/>
      <c r="E23" s="1526"/>
      <c r="F23" s="1526"/>
      <c r="G23" s="1526"/>
      <c r="H23" s="1526"/>
      <c r="I23" s="1526"/>
      <c r="J23" s="1526"/>
      <c r="K23" s="1526"/>
    </row>
    <row r="24" spans="1:11" ht="15.75" x14ac:dyDescent="0.25">
      <c r="A24" s="1526" t="s">
        <v>1940</v>
      </c>
      <c r="B24" s="1526"/>
      <c r="C24" s="1526"/>
      <c r="D24" s="1526"/>
      <c r="E24" s="1526"/>
      <c r="F24" s="1526"/>
      <c r="G24" s="1526"/>
      <c r="H24" s="1526"/>
      <c r="I24" s="1526"/>
      <c r="J24" s="1526"/>
      <c r="K24" s="1526"/>
    </row>
    <row r="25" spans="1:11" ht="15.75" x14ac:dyDescent="0.25">
      <c r="A25" s="1526" t="s">
        <v>1949</v>
      </c>
      <c r="B25" s="1526"/>
      <c r="C25" s="1526"/>
      <c r="D25" s="1526"/>
      <c r="E25" s="1526"/>
      <c r="F25" s="1526"/>
      <c r="G25" s="1526"/>
      <c r="H25" s="1526"/>
      <c r="I25" s="1526"/>
      <c r="J25" s="1526"/>
      <c r="K25" s="1526"/>
    </row>
    <row r="26" spans="1:11" ht="15.75" x14ac:dyDescent="0.25">
      <c r="A26" s="1526" t="s">
        <v>1942</v>
      </c>
      <c r="B26" s="1526"/>
      <c r="C26" s="1526"/>
      <c r="D26" s="1526"/>
      <c r="E26" s="1526"/>
      <c r="F26" s="1526"/>
      <c r="G26" s="1526"/>
      <c r="H26" s="1526"/>
      <c r="I26" s="1526"/>
      <c r="J26" s="1526"/>
      <c r="K26" s="1526"/>
    </row>
    <row r="27" spans="1:11" x14ac:dyDescent="0.2">
      <c r="A27" s="1541" t="s">
        <v>1950</v>
      </c>
      <c r="B27" s="1541"/>
      <c r="C27" s="1541"/>
      <c r="D27" s="1541"/>
      <c r="E27" s="1541"/>
      <c r="F27" s="1541"/>
      <c r="G27" s="1541"/>
      <c r="H27" s="1541"/>
      <c r="I27" s="1541"/>
      <c r="J27" s="1541"/>
      <c r="K27" s="1541"/>
    </row>
    <row r="28" spans="1:11" ht="30.75" customHeight="1" x14ac:dyDescent="0.2">
      <c r="A28" s="1610" t="s">
        <v>1951</v>
      </c>
      <c r="B28" s="1611"/>
      <c r="C28" s="1187">
        <v>2023</v>
      </c>
      <c r="D28" s="887">
        <v>2022</v>
      </c>
      <c r="E28" s="909">
        <v>2021</v>
      </c>
      <c r="F28" s="909">
        <v>2020</v>
      </c>
      <c r="G28" s="896">
        <v>2019</v>
      </c>
      <c r="H28" s="909">
        <v>2018</v>
      </c>
      <c r="I28" s="909">
        <v>2017</v>
      </c>
      <c r="J28" s="909">
        <v>2016</v>
      </c>
      <c r="K28" s="909">
        <v>2015</v>
      </c>
    </row>
    <row r="29" spans="1:11" ht="27" customHeight="1" x14ac:dyDescent="0.2">
      <c r="A29" s="1531" t="s">
        <v>1952</v>
      </c>
      <c r="B29" s="1417"/>
      <c r="C29" s="1183"/>
      <c r="D29" s="675"/>
      <c r="E29" s="675"/>
      <c r="F29" s="901"/>
      <c r="G29" s="902"/>
      <c r="H29" s="902"/>
      <c r="I29" s="902"/>
      <c r="J29" s="902"/>
      <c r="K29" s="902"/>
    </row>
    <row r="30" spans="1:11" ht="27" customHeight="1" x14ac:dyDescent="0.2">
      <c r="A30" s="1531" t="s">
        <v>1953</v>
      </c>
      <c r="B30" s="1417"/>
      <c r="C30" s="1183"/>
      <c r="D30" s="675"/>
      <c r="E30" s="675"/>
      <c r="F30" s="901"/>
      <c r="G30" s="902"/>
      <c r="H30" s="902"/>
      <c r="I30" s="902"/>
      <c r="J30" s="902"/>
      <c r="K30" s="902"/>
    </row>
    <row r="31" spans="1:11" ht="42.75" customHeight="1" x14ac:dyDescent="0.2">
      <c r="A31" s="1531" t="s">
        <v>1954</v>
      </c>
      <c r="B31" s="1417"/>
      <c r="C31" s="1183"/>
      <c r="D31" s="675"/>
      <c r="E31" s="675"/>
      <c r="F31" s="901"/>
      <c r="G31" s="902"/>
      <c r="H31" s="902"/>
      <c r="I31" s="902"/>
      <c r="J31" s="902"/>
      <c r="K31" s="902"/>
    </row>
    <row r="32" spans="1:11" ht="27.75" customHeight="1" x14ac:dyDescent="0.2">
      <c r="A32" s="1531" t="s">
        <v>1955</v>
      </c>
      <c r="B32" s="1417"/>
      <c r="C32" s="1183"/>
      <c r="D32" s="675"/>
      <c r="E32" s="675"/>
      <c r="F32" s="901"/>
      <c r="G32" s="902"/>
      <c r="H32" s="902"/>
      <c r="I32" s="902"/>
      <c r="J32" s="902"/>
      <c r="K32" s="902"/>
    </row>
    <row r="33" spans="1:12" ht="29.25" customHeight="1" x14ac:dyDescent="0.2">
      <c r="A33" s="1531" t="s">
        <v>2671</v>
      </c>
      <c r="B33" s="1417"/>
      <c r="C33" s="1183"/>
      <c r="D33" s="660"/>
      <c r="E33" s="895"/>
      <c r="F33" s="910"/>
      <c r="G33" s="902"/>
      <c r="H33" s="902"/>
      <c r="I33" s="902"/>
      <c r="J33" s="902"/>
      <c r="K33" s="902"/>
    </row>
    <row r="34" spans="1:12" ht="38.25" customHeight="1" x14ac:dyDescent="0.2">
      <c r="A34" s="1531" t="s">
        <v>1956</v>
      </c>
      <c r="B34" s="1417"/>
      <c r="C34" s="1183"/>
      <c r="D34" s="675"/>
      <c r="E34" s="660"/>
      <c r="F34" s="911"/>
      <c r="G34" s="907"/>
      <c r="H34" s="907"/>
      <c r="I34" s="907"/>
      <c r="J34" s="907"/>
      <c r="K34" s="907"/>
    </row>
    <row r="36" spans="1:12" x14ac:dyDescent="0.2">
      <c r="A36" s="1613" t="s">
        <v>2672</v>
      </c>
      <c r="B36" s="1613"/>
      <c r="C36" s="1613"/>
      <c r="D36" s="1613"/>
      <c r="E36" s="1613"/>
      <c r="F36" s="1613"/>
      <c r="G36" s="1613"/>
      <c r="H36" s="1613"/>
      <c r="I36" s="1613"/>
      <c r="J36" s="1613"/>
      <c r="K36" s="1613"/>
      <c r="L36" s="908"/>
    </row>
    <row r="37" spans="1:12" ht="25.5" customHeight="1" x14ac:dyDescent="0.2">
      <c r="A37" s="1612" t="s">
        <v>2759</v>
      </c>
      <c r="B37" s="1612"/>
      <c r="C37" s="1612"/>
      <c r="D37" s="1612"/>
      <c r="E37" s="1612"/>
      <c r="F37" s="1612"/>
      <c r="G37" s="1612"/>
      <c r="H37" s="1612"/>
      <c r="I37" s="1612"/>
      <c r="J37" s="1612"/>
      <c r="K37" s="1612"/>
    </row>
    <row r="38" spans="1:12" x14ac:dyDescent="0.2">
      <c r="A38" s="1613" t="s">
        <v>1957</v>
      </c>
      <c r="B38" s="1613"/>
      <c r="C38" s="1613"/>
      <c r="D38" s="1613"/>
      <c r="E38" s="1613"/>
      <c r="F38" s="1613"/>
      <c r="G38" s="1613"/>
      <c r="H38" s="1613"/>
      <c r="I38" s="1613"/>
      <c r="J38" s="1613"/>
      <c r="K38" s="1613"/>
    </row>
    <row r="40" spans="1:12" x14ac:dyDescent="0.2">
      <c r="A40" s="1618" t="s">
        <v>1783</v>
      </c>
      <c r="B40" s="1618"/>
      <c r="C40" s="1618"/>
      <c r="D40" s="1618"/>
      <c r="E40" s="1618"/>
      <c r="F40" s="1618"/>
      <c r="G40" s="1618"/>
      <c r="H40" s="1618"/>
      <c r="I40" s="1618"/>
      <c r="J40" s="1618"/>
      <c r="K40" s="1618"/>
    </row>
    <row r="42" spans="1:12" x14ac:dyDescent="0.2">
      <c r="A42" s="1541">
        <f>A1</f>
        <v>0</v>
      </c>
      <c r="B42" s="1541"/>
      <c r="C42" s="1541"/>
      <c r="D42" s="1541"/>
      <c r="E42" s="1541"/>
      <c r="F42" s="1541"/>
      <c r="G42" s="1541"/>
      <c r="H42" s="1541"/>
      <c r="I42" s="1541"/>
      <c r="J42" s="1541"/>
      <c r="K42" s="1541"/>
    </row>
    <row r="43" spans="1:12" x14ac:dyDescent="0.2">
      <c r="A43" s="1541" t="s">
        <v>1932</v>
      </c>
      <c r="B43" s="1541"/>
      <c r="C43" s="1541"/>
      <c r="D43" s="1541"/>
      <c r="E43" s="1541"/>
      <c r="F43" s="1541"/>
      <c r="G43" s="1541"/>
      <c r="H43" s="1541"/>
      <c r="I43" s="1541"/>
      <c r="J43" s="1541"/>
      <c r="K43" s="1541"/>
    </row>
    <row r="44" spans="1:12" x14ac:dyDescent="0.2">
      <c r="A44" s="1541" t="s">
        <v>2760</v>
      </c>
      <c r="B44" s="1541"/>
      <c r="C44" s="1541"/>
      <c r="D44" s="1541"/>
      <c r="E44" s="1541"/>
      <c r="F44" s="1541"/>
      <c r="G44" s="1541"/>
      <c r="H44" s="1541"/>
      <c r="I44" s="1541"/>
      <c r="J44" s="1541"/>
      <c r="K44" s="1541"/>
    </row>
    <row r="45" spans="1:12" x14ac:dyDescent="0.2">
      <c r="A45" s="1541">
        <v>82</v>
      </c>
      <c r="B45" s="1541"/>
      <c r="C45" s="1541"/>
      <c r="D45" s="1541"/>
      <c r="E45" s="1541"/>
      <c r="F45" s="1541"/>
      <c r="G45" s="1541"/>
      <c r="H45" s="1541"/>
      <c r="I45" s="1541"/>
      <c r="J45" s="1541"/>
      <c r="K45" s="1541"/>
    </row>
    <row r="46" spans="1:12" x14ac:dyDescent="0.2">
      <c r="A46" s="766"/>
      <c r="B46" s="766"/>
      <c r="C46" s="766"/>
      <c r="D46" s="766"/>
      <c r="E46" s="766"/>
      <c r="F46" s="766"/>
      <c r="G46" s="766"/>
      <c r="H46" s="766"/>
      <c r="I46" s="766"/>
      <c r="J46" s="766"/>
    </row>
    <row r="47" spans="1:12" x14ac:dyDescent="0.2">
      <c r="A47" s="602" t="s">
        <v>2180</v>
      </c>
      <c r="B47" s="766"/>
      <c r="C47" s="766"/>
      <c r="D47" s="766"/>
      <c r="E47" s="766"/>
      <c r="F47" s="766"/>
      <c r="G47" s="766"/>
      <c r="H47" s="766"/>
      <c r="I47" s="766"/>
      <c r="J47" s="766"/>
    </row>
    <row r="48" spans="1:12" x14ac:dyDescent="0.2">
      <c r="A48" s="600" t="s">
        <v>2181</v>
      </c>
      <c r="B48" s="766"/>
      <c r="C48" s="766"/>
      <c r="D48" s="766"/>
      <c r="E48" s="766"/>
      <c r="F48" s="766"/>
      <c r="G48" s="766"/>
      <c r="H48" s="766"/>
      <c r="I48" s="766"/>
      <c r="J48" s="766"/>
    </row>
    <row r="49" spans="1:29" x14ac:dyDescent="0.2">
      <c r="A49" s="766"/>
      <c r="B49" s="766"/>
      <c r="C49" s="766"/>
      <c r="D49" s="766"/>
      <c r="E49" s="766"/>
      <c r="F49" s="766"/>
      <c r="G49" s="766"/>
      <c r="H49" s="766"/>
      <c r="I49" s="766"/>
      <c r="J49" s="766"/>
    </row>
    <row r="50" spans="1:29" x14ac:dyDescent="0.2">
      <c r="A50" s="1225">
        <v>2017</v>
      </c>
      <c r="B50" s="1225"/>
      <c r="C50" s="1225"/>
      <c r="D50" s="1225"/>
      <c r="E50" s="1225"/>
      <c r="F50" s="1225"/>
      <c r="G50" s="1225"/>
      <c r="H50" s="1225"/>
      <c r="I50" s="1225"/>
      <c r="J50" s="1225"/>
    </row>
    <row r="51" spans="1:29" x14ac:dyDescent="0.2">
      <c r="A51" s="602" t="s">
        <v>2188</v>
      </c>
      <c r="B51" s="766"/>
      <c r="C51" s="766"/>
      <c r="D51" s="766"/>
      <c r="E51" s="766"/>
      <c r="F51" s="766"/>
      <c r="G51" s="766"/>
      <c r="H51" s="766"/>
      <c r="I51" s="766"/>
      <c r="J51" s="766"/>
    </row>
    <row r="52" spans="1:29" ht="28.5" customHeight="1" x14ac:dyDescent="0.2">
      <c r="A52" s="1219" t="s">
        <v>2182</v>
      </c>
      <c r="B52" s="1219"/>
      <c r="C52" s="1219"/>
      <c r="D52" s="1219"/>
      <c r="E52" s="1219"/>
      <c r="F52" s="1219"/>
      <c r="G52" s="1219"/>
      <c r="H52" s="1219"/>
      <c r="I52" s="1219"/>
      <c r="J52" s="1219"/>
      <c r="K52" s="1219"/>
    </row>
    <row r="53" spans="1:29" x14ac:dyDescent="0.2">
      <c r="A53" s="605"/>
      <c r="B53" s="766"/>
      <c r="C53" s="766"/>
      <c r="D53" s="766"/>
      <c r="E53" s="766"/>
      <c r="F53" s="766"/>
      <c r="G53" s="766"/>
      <c r="H53" s="766"/>
      <c r="I53" s="766"/>
      <c r="J53" s="766"/>
    </row>
    <row r="54" spans="1:29" x14ac:dyDescent="0.2">
      <c r="A54" s="602" t="s">
        <v>2183</v>
      </c>
      <c r="B54" s="766"/>
      <c r="C54" s="766"/>
      <c r="D54" s="766"/>
      <c r="E54" s="766"/>
      <c r="F54" s="766"/>
      <c r="G54" s="766"/>
      <c r="H54" s="766"/>
      <c r="I54" s="766"/>
      <c r="J54" s="766"/>
    </row>
    <row r="55" spans="1:29" ht="25.5" customHeight="1" x14ac:dyDescent="0.2">
      <c r="A55" s="1219" t="s">
        <v>2190</v>
      </c>
      <c r="B55" s="1219"/>
      <c r="C55" s="1219"/>
      <c r="D55" s="1219"/>
      <c r="E55" s="1219"/>
      <c r="F55" s="1219"/>
      <c r="G55" s="1219"/>
      <c r="H55" s="1219"/>
      <c r="I55" s="1219"/>
      <c r="J55" s="1219"/>
      <c r="K55" s="1219"/>
    </row>
    <row r="56" spans="1:29" ht="26.25" customHeight="1" x14ac:dyDescent="0.2">
      <c r="A56" s="1219" t="s">
        <v>2191</v>
      </c>
      <c r="B56" s="1219"/>
      <c r="C56" s="1219"/>
      <c r="D56" s="1219"/>
      <c r="E56" s="1219"/>
      <c r="F56" s="1219"/>
      <c r="G56" s="1219"/>
      <c r="H56" s="1219"/>
      <c r="I56" s="1219"/>
      <c r="J56" s="1219"/>
      <c r="K56" s="1219"/>
    </row>
    <row r="57" spans="1:29" ht="13.5" customHeight="1" x14ac:dyDescent="0.2">
      <c r="A57" s="1219" t="s">
        <v>2192</v>
      </c>
      <c r="B57" s="1219"/>
      <c r="C57" s="1219"/>
      <c r="D57" s="1219"/>
      <c r="E57" s="1219"/>
      <c r="F57" s="1219"/>
      <c r="G57" s="1219"/>
      <c r="H57" s="1219"/>
      <c r="I57" s="1219"/>
      <c r="J57" s="1219"/>
      <c r="K57" s="1219"/>
    </row>
    <row r="58" spans="1:29" x14ac:dyDescent="0.2">
      <c r="B58" s="766"/>
      <c r="C58" s="766"/>
      <c r="D58" s="766"/>
      <c r="E58" s="766"/>
      <c r="F58" s="766"/>
      <c r="G58" s="766"/>
      <c r="H58" s="766"/>
      <c r="I58" s="766"/>
      <c r="J58" s="766"/>
    </row>
    <row r="59" spans="1:29" ht="26.25" customHeight="1" x14ac:dyDescent="0.2">
      <c r="A59" s="1226" t="s">
        <v>2189</v>
      </c>
      <c r="B59" s="1226"/>
      <c r="C59" s="1226"/>
      <c r="D59" s="1226"/>
      <c r="E59" s="1226"/>
      <c r="F59" s="1226"/>
      <c r="G59" s="1226"/>
      <c r="H59" s="1226"/>
      <c r="I59" s="1226"/>
      <c r="J59" s="1226"/>
      <c r="K59" s="1226"/>
    </row>
    <row r="60" spans="1:29" x14ac:dyDescent="0.2">
      <c r="A60" s="766"/>
      <c r="B60" s="766"/>
      <c r="C60" s="766"/>
      <c r="D60" s="766"/>
      <c r="E60" s="766"/>
      <c r="F60" s="766"/>
      <c r="G60" s="766"/>
      <c r="H60" s="766"/>
      <c r="I60" s="766"/>
      <c r="J60" s="766"/>
    </row>
    <row r="61" spans="1:29" x14ac:dyDescent="0.2">
      <c r="A61" s="602" t="s">
        <v>2184</v>
      </c>
      <c r="B61" s="766"/>
      <c r="C61" s="766"/>
      <c r="D61" s="766"/>
      <c r="E61" s="766"/>
      <c r="F61" s="766"/>
      <c r="G61" s="766"/>
      <c r="H61" s="766"/>
      <c r="I61" s="766"/>
      <c r="J61" s="766"/>
    </row>
    <row r="62" spans="1:29" ht="26.25" customHeight="1" x14ac:dyDescent="0.2">
      <c r="A62" s="1219" t="s">
        <v>2185</v>
      </c>
      <c r="B62" s="1219"/>
      <c r="C62" s="1219"/>
      <c r="D62" s="1219"/>
      <c r="E62" s="1219"/>
      <c r="F62" s="1219"/>
      <c r="G62" s="1219"/>
      <c r="H62" s="1219"/>
      <c r="I62" s="1219"/>
      <c r="J62" s="1219"/>
      <c r="K62" s="1219"/>
      <c r="L62" s="642"/>
      <c r="M62" s="642"/>
      <c r="N62" s="642"/>
      <c r="O62" s="642"/>
      <c r="P62" s="642"/>
      <c r="Q62" s="642"/>
      <c r="R62" s="642"/>
      <c r="S62" s="642"/>
      <c r="T62" s="642"/>
      <c r="U62" s="642"/>
      <c r="V62" s="642"/>
      <c r="W62" s="642"/>
      <c r="X62" s="642"/>
      <c r="Y62" s="642"/>
      <c r="Z62" s="642"/>
      <c r="AA62" s="642"/>
      <c r="AB62" s="642"/>
      <c r="AC62" s="642"/>
    </row>
    <row r="63" spans="1:29" ht="12.75" customHeight="1" x14ac:dyDescent="0.2">
      <c r="K63" s="642"/>
      <c r="L63" s="642"/>
      <c r="M63" s="642"/>
      <c r="N63" s="642"/>
      <c r="O63" s="642"/>
      <c r="P63" s="642"/>
      <c r="Q63" s="642"/>
      <c r="R63" s="642"/>
      <c r="S63" s="642"/>
      <c r="T63" s="642"/>
      <c r="U63" s="642"/>
      <c r="V63" s="642"/>
      <c r="W63" s="642"/>
      <c r="X63" s="642"/>
      <c r="Y63" s="642"/>
      <c r="Z63" s="642"/>
      <c r="AA63" s="642"/>
      <c r="AB63" s="642"/>
      <c r="AC63" s="642"/>
    </row>
    <row r="64" spans="1:29" x14ac:dyDescent="0.2">
      <c r="A64" s="602" t="s">
        <v>2186</v>
      </c>
      <c r="K64" s="642"/>
      <c r="L64" s="642"/>
      <c r="M64" s="642"/>
      <c r="N64" s="642"/>
      <c r="O64" s="642"/>
      <c r="P64" s="642"/>
      <c r="Q64" s="642"/>
      <c r="R64" s="642"/>
      <c r="S64" s="642"/>
      <c r="T64" s="642"/>
      <c r="U64" s="642"/>
      <c r="V64" s="642"/>
      <c r="W64" s="642"/>
      <c r="X64" s="642"/>
      <c r="Y64" s="642"/>
      <c r="Z64" s="642"/>
      <c r="AA64" s="642"/>
      <c r="AB64" s="642"/>
      <c r="AC64" s="642"/>
    </row>
    <row r="65" spans="1:29" ht="54" customHeight="1" x14ac:dyDescent="0.2">
      <c r="A65" s="1219" t="s">
        <v>2187</v>
      </c>
      <c r="B65" s="1219"/>
      <c r="C65" s="1219"/>
      <c r="D65" s="1219"/>
      <c r="E65" s="1219"/>
      <c r="F65" s="1219"/>
      <c r="G65" s="1219"/>
      <c r="H65" s="1219"/>
      <c r="I65" s="1219"/>
      <c r="J65" s="1219"/>
      <c r="K65" s="1219"/>
    </row>
    <row r="66" spans="1:29" ht="15" customHeight="1" x14ac:dyDescent="0.2"/>
    <row r="67" spans="1:29" ht="39.75" customHeight="1" x14ac:dyDescent="0.2">
      <c r="A67" s="1219" t="s">
        <v>2675</v>
      </c>
      <c r="B67" s="1219"/>
      <c r="C67" s="1219"/>
      <c r="D67" s="1219"/>
      <c r="E67" s="1219"/>
      <c r="F67" s="1219"/>
      <c r="G67" s="1219"/>
      <c r="H67" s="1219"/>
      <c r="I67" s="1219"/>
      <c r="J67" s="1219"/>
      <c r="K67" s="1219"/>
      <c r="L67" s="642"/>
      <c r="M67" s="642"/>
      <c r="N67" s="642"/>
      <c r="O67" s="642"/>
      <c r="P67" s="642"/>
      <c r="Q67" s="642"/>
      <c r="R67" s="642"/>
      <c r="S67" s="642"/>
      <c r="T67" s="642"/>
      <c r="U67" s="642"/>
      <c r="V67" s="642"/>
      <c r="W67" s="642"/>
      <c r="X67" s="642"/>
      <c r="Y67" s="642"/>
      <c r="Z67" s="642"/>
      <c r="AA67" s="642"/>
      <c r="AB67" s="642"/>
      <c r="AC67" s="642"/>
    </row>
    <row r="68" spans="1:29" ht="15" customHeight="1" x14ac:dyDescent="0.2">
      <c r="A68" s="674"/>
      <c r="B68" s="674"/>
      <c r="C68" s="674"/>
      <c r="D68" s="674"/>
      <c r="E68" s="674"/>
      <c r="F68" s="674"/>
      <c r="G68" s="674"/>
      <c r="H68" s="674"/>
      <c r="I68" s="674"/>
      <c r="J68" s="674"/>
      <c r="K68" s="674"/>
      <c r="L68" s="642"/>
      <c r="M68" s="642"/>
      <c r="N68" s="642"/>
      <c r="O68" s="642"/>
      <c r="P68" s="642"/>
      <c r="Q68" s="642"/>
      <c r="R68" s="642"/>
      <c r="S68" s="642"/>
      <c r="T68" s="642"/>
      <c r="U68" s="642"/>
      <c r="V68" s="642"/>
      <c r="W68" s="642"/>
      <c r="X68" s="642"/>
      <c r="Y68" s="642"/>
      <c r="Z68" s="642"/>
      <c r="AA68" s="642"/>
      <c r="AB68" s="642"/>
      <c r="AC68" s="642"/>
    </row>
    <row r="69" spans="1:29" ht="15.75" customHeight="1" x14ac:dyDescent="0.25">
      <c r="B69" s="1619" t="s">
        <v>1934</v>
      </c>
      <c r="C69" s="1620"/>
      <c r="D69" s="1621"/>
      <c r="E69" s="1621"/>
      <c r="F69" s="1622"/>
      <c r="G69" s="1625">
        <v>3.5000000000000003E-2</v>
      </c>
      <c r="H69" s="1626"/>
      <c r="I69" s="1626"/>
      <c r="J69" s="1626"/>
      <c r="K69" s="1627"/>
      <c r="L69" s="1065"/>
      <c r="M69" s="1065"/>
      <c r="N69" s="1065"/>
      <c r="O69" s="1065"/>
      <c r="P69" s="1065"/>
      <c r="Q69" s="1065"/>
    </row>
    <row r="70" spans="1:29" ht="15.75" customHeight="1" x14ac:dyDescent="0.25">
      <c r="B70" s="1619" t="s">
        <v>2070</v>
      </c>
      <c r="C70" s="1620"/>
      <c r="D70" s="1621"/>
      <c r="E70" s="1621"/>
      <c r="F70" s="1622"/>
      <c r="G70" s="1625">
        <v>7.6499999999999999E-2</v>
      </c>
      <c r="H70" s="1626"/>
      <c r="I70" s="1626"/>
      <c r="J70" s="1626"/>
      <c r="K70" s="1627"/>
      <c r="L70" s="1065"/>
      <c r="M70" s="1065"/>
      <c r="N70" s="1065"/>
      <c r="O70" s="1065"/>
      <c r="P70" s="1065"/>
      <c r="Q70" s="1065"/>
    </row>
    <row r="71" spans="1:29" ht="15.75" customHeight="1" x14ac:dyDescent="0.25">
      <c r="B71" s="1619" t="s">
        <v>2071</v>
      </c>
      <c r="C71" s="1620"/>
      <c r="D71" s="1621"/>
      <c r="E71" s="1621"/>
      <c r="F71" s="1622"/>
      <c r="G71" s="1625">
        <v>2.75E-2</v>
      </c>
      <c r="H71" s="1626"/>
      <c r="I71" s="1626"/>
      <c r="J71" s="1626"/>
      <c r="K71" s="1627"/>
      <c r="L71" s="1065"/>
      <c r="M71" s="1065"/>
      <c r="N71" s="1065"/>
      <c r="O71" s="1065"/>
      <c r="P71" s="1065"/>
      <c r="Q71" s="1065"/>
    </row>
    <row r="72" spans="1:29" ht="15.75" customHeight="1" x14ac:dyDescent="0.25">
      <c r="B72" s="1619" t="s">
        <v>2082</v>
      </c>
      <c r="C72" s="1620"/>
      <c r="D72" s="1621"/>
      <c r="E72" s="1621"/>
      <c r="F72" s="1622"/>
      <c r="G72" s="1625" t="s">
        <v>2273</v>
      </c>
      <c r="H72" s="1626"/>
      <c r="I72" s="1626"/>
      <c r="J72" s="1626"/>
      <c r="K72" s="1627"/>
      <c r="L72" s="1066"/>
      <c r="M72" s="1066"/>
      <c r="N72" s="1066"/>
      <c r="O72" s="1066"/>
      <c r="P72" s="1066"/>
      <c r="Q72" s="1066"/>
    </row>
    <row r="73" spans="1:29" ht="15.75" customHeight="1" x14ac:dyDescent="0.25">
      <c r="B73" s="1619" t="s">
        <v>1935</v>
      </c>
      <c r="C73" s="1620"/>
      <c r="D73" s="1621"/>
      <c r="E73" s="1621"/>
      <c r="F73" s="1622"/>
      <c r="G73" s="1625" t="s">
        <v>2679</v>
      </c>
      <c r="H73" s="1626"/>
      <c r="I73" s="1626"/>
      <c r="J73" s="1626"/>
      <c r="K73" s="1627"/>
      <c r="L73" s="1066"/>
      <c r="M73" s="1066"/>
      <c r="N73" s="1066"/>
      <c r="O73" s="1066"/>
      <c r="P73" s="1066"/>
      <c r="Q73" s="1066"/>
    </row>
    <row r="74" spans="1:29" ht="15.75" customHeight="1" x14ac:dyDescent="0.25">
      <c r="B74" s="1619" t="s">
        <v>1937</v>
      </c>
      <c r="C74" s="1620"/>
      <c r="D74" s="1621"/>
      <c r="E74" s="1621"/>
      <c r="F74" s="1622"/>
      <c r="G74" s="1625" t="s">
        <v>2079</v>
      </c>
      <c r="H74" s="1626"/>
      <c r="I74" s="1626"/>
      <c r="J74" s="1626"/>
      <c r="K74" s="1627"/>
      <c r="L74" s="1066"/>
      <c r="M74" s="1066"/>
      <c r="N74" s="1066"/>
      <c r="O74" s="1066"/>
      <c r="P74" s="1066"/>
      <c r="Q74" s="1066"/>
    </row>
    <row r="75" spans="1:29" ht="15.75" customHeight="1" x14ac:dyDescent="0.25">
      <c r="B75" s="1619" t="s">
        <v>1938</v>
      </c>
      <c r="C75" s="1620"/>
      <c r="D75" s="1621"/>
      <c r="E75" s="1621"/>
      <c r="F75" s="1622"/>
      <c r="G75" s="1625" t="s">
        <v>2080</v>
      </c>
      <c r="H75" s="1626"/>
      <c r="I75" s="1626"/>
      <c r="J75" s="1626"/>
      <c r="K75" s="1627"/>
      <c r="L75" s="1066"/>
      <c r="M75" s="1066"/>
      <c r="N75" s="1066"/>
      <c r="O75" s="1066"/>
      <c r="P75" s="1066"/>
      <c r="Q75" s="1066"/>
    </row>
    <row r="76" spans="1:29" ht="15.75" customHeight="1" x14ac:dyDescent="0.25">
      <c r="B76" s="1619" t="s">
        <v>2673</v>
      </c>
      <c r="C76" s="1620"/>
      <c r="D76" s="1621"/>
      <c r="E76" s="1621"/>
      <c r="F76" s="1622"/>
      <c r="G76" s="1625" t="s">
        <v>2674</v>
      </c>
      <c r="H76" s="1626"/>
      <c r="I76" s="1626"/>
      <c r="J76" s="1626"/>
      <c r="K76" s="1627"/>
      <c r="L76" s="1066"/>
      <c r="M76" s="1066"/>
      <c r="N76" s="1066"/>
      <c r="O76" s="1066"/>
      <c r="P76" s="1066"/>
      <c r="Q76" s="1066"/>
    </row>
    <row r="77" spans="1:29" ht="27" customHeight="1" x14ac:dyDescent="0.25">
      <c r="B77" s="1619" t="s">
        <v>2076</v>
      </c>
      <c r="C77" s="1620"/>
      <c r="D77" s="1621"/>
      <c r="E77" s="1621"/>
      <c r="F77" s="1622"/>
      <c r="G77" s="1628" t="s">
        <v>2676</v>
      </c>
      <c r="H77" s="1629"/>
      <c r="I77" s="1629"/>
      <c r="J77" s="1629"/>
      <c r="K77" s="1630"/>
      <c r="L77" s="1066"/>
      <c r="M77" s="1066"/>
      <c r="N77" s="1066"/>
      <c r="O77" s="1066"/>
      <c r="P77" s="1066"/>
      <c r="Q77" s="1066"/>
    </row>
    <row r="78" spans="1:29" ht="29.25" customHeight="1" x14ac:dyDescent="0.2">
      <c r="B78" s="1619" t="s">
        <v>2077</v>
      </c>
      <c r="C78" s="1620"/>
      <c r="D78" s="1621"/>
      <c r="E78" s="1621"/>
      <c r="F78" s="1622"/>
      <c r="G78" s="1628" t="s">
        <v>2677</v>
      </c>
      <c r="H78" s="1629"/>
      <c r="I78" s="1629"/>
      <c r="J78" s="1629"/>
      <c r="K78" s="1630"/>
      <c r="L78" s="642"/>
      <c r="M78" s="642"/>
      <c r="N78" s="642"/>
      <c r="O78" s="642"/>
      <c r="P78" s="642"/>
      <c r="Q78" s="642"/>
    </row>
    <row r="79" spans="1:29" ht="15.75" customHeight="1" x14ac:dyDescent="0.25">
      <c r="B79" s="1619" t="s">
        <v>1933</v>
      </c>
      <c r="C79" s="1620"/>
      <c r="D79" s="1621"/>
      <c r="E79" s="1621"/>
      <c r="F79" s="1622"/>
      <c r="G79" s="1628">
        <v>3.0000000000000001E-3</v>
      </c>
      <c r="H79" s="1629"/>
      <c r="I79" s="1629"/>
      <c r="J79" s="1629"/>
      <c r="K79" s="1630"/>
      <c r="L79" s="1065"/>
      <c r="M79" s="1065"/>
      <c r="N79" s="1065"/>
      <c r="O79" s="1065"/>
      <c r="P79" s="1065"/>
      <c r="Q79" s="1065"/>
    </row>
    <row r="80" spans="1:29" ht="26.25" customHeight="1" x14ac:dyDescent="0.2">
      <c r="B80" s="1623" t="s">
        <v>2069</v>
      </c>
      <c r="C80" s="1624"/>
      <c r="D80" s="1623"/>
      <c r="E80" s="1623"/>
      <c r="F80" s="1623"/>
      <c r="G80" s="1623"/>
      <c r="H80" s="1623"/>
      <c r="I80" s="1623"/>
      <c r="J80" s="1623"/>
      <c r="K80" s="1623"/>
    </row>
    <row r="82" spans="1:10" ht="38.25" customHeight="1" x14ac:dyDescent="0.2">
      <c r="A82" s="1219"/>
      <c r="B82" s="1219"/>
      <c r="C82" s="1219"/>
      <c r="D82" s="1219"/>
      <c r="E82" s="1219"/>
      <c r="F82" s="1219"/>
      <c r="G82" s="1219"/>
      <c r="H82" s="1219"/>
      <c r="I82" s="1219"/>
      <c r="J82" s="1219"/>
    </row>
    <row r="83" spans="1:10" ht="12.75" customHeight="1" x14ac:dyDescent="0.2">
      <c r="A83" s="915"/>
      <c r="B83" s="1219"/>
      <c r="C83" s="1219"/>
      <c r="D83" s="1219"/>
      <c r="E83" s="1219"/>
      <c r="F83" s="1219"/>
      <c r="G83" s="1219"/>
      <c r="H83" s="1219"/>
      <c r="I83" s="1219"/>
      <c r="J83" s="1219"/>
    </row>
    <row r="84" spans="1:10" x14ac:dyDescent="0.2">
      <c r="A84" s="616"/>
    </row>
    <row r="85" spans="1:10" x14ac:dyDescent="0.2">
      <c r="A85" s="616"/>
    </row>
    <row r="86" spans="1:10" x14ac:dyDescent="0.2">
      <c r="A86" s="616"/>
    </row>
    <row r="88" spans="1:10" ht="27" customHeight="1" x14ac:dyDescent="0.2">
      <c r="A88" s="1219"/>
      <c r="B88" s="1219"/>
      <c r="C88" s="1219"/>
      <c r="D88" s="1219"/>
      <c r="E88" s="1219"/>
      <c r="F88" s="1219"/>
      <c r="G88" s="1219"/>
      <c r="H88" s="1219"/>
      <c r="I88" s="1219"/>
      <c r="J88" s="1219"/>
    </row>
    <row r="89" spans="1:10" ht="12" customHeight="1" x14ac:dyDescent="0.2">
      <c r="A89" s="915"/>
      <c r="B89" s="1219"/>
      <c r="C89" s="1219"/>
      <c r="D89" s="1219"/>
      <c r="E89" s="1219"/>
      <c r="F89" s="1219"/>
      <c r="G89" s="1219"/>
      <c r="H89" s="1219"/>
      <c r="I89" s="1219"/>
      <c r="J89" s="1219"/>
    </row>
    <row r="90" spans="1:10" x14ac:dyDescent="0.2">
      <c r="A90" s="616"/>
    </row>
    <row r="92" spans="1:10" ht="25.5" customHeight="1" x14ac:dyDescent="0.2">
      <c r="A92" s="1219"/>
      <c r="B92" s="1219"/>
      <c r="C92" s="1219"/>
      <c r="D92" s="1219"/>
      <c r="E92" s="1219"/>
      <c r="F92" s="1219"/>
      <c r="G92" s="1219"/>
      <c r="H92" s="1219"/>
      <c r="I92" s="1219"/>
      <c r="J92" s="1219"/>
    </row>
    <row r="93" spans="1:10" ht="13.5" customHeight="1" x14ac:dyDescent="0.2">
      <c r="A93" s="915"/>
      <c r="B93" s="1219"/>
      <c r="C93" s="1219"/>
      <c r="D93" s="1219"/>
      <c r="E93" s="1219"/>
      <c r="F93" s="1219"/>
      <c r="G93" s="1219"/>
      <c r="H93" s="1219"/>
      <c r="I93" s="1219"/>
      <c r="J93" s="1219"/>
    </row>
    <row r="94" spans="1:10" x14ac:dyDescent="0.2">
      <c r="A94" s="915"/>
    </row>
    <row r="95" spans="1:10" x14ac:dyDescent="0.2">
      <c r="A95" s="915"/>
    </row>
    <row r="96" spans="1:10" x14ac:dyDescent="0.2">
      <c r="A96" s="915"/>
    </row>
    <row r="98" spans="1:10" ht="25.5" customHeight="1" x14ac:dyDescent="0.2">
      <c r="A98" s="1219"/>
      <c r="B98" s="1219"/>
      <c r="C98" s="1219"/>
      <c r="D98" s="1219"/>
      <c r="E98" s="1219"/>
      <c r="F98" s="1219"/>
      <c r="G98" s="1219"/>
      <c r="H98" s="1219"/>
      <c r="I98" s="1219"/>
      <c r="J98" s="1219"/>
    </row>
    <row r="99" spans="1:10" x14ac:dyDescent="0.2">
      <c r="A99" s="915"/>
    </row>
    <row r="100" spans="1:10" ht="25.5" customHeight="1" x14ac:dyDescent="0.2">
      <c r="A100" s="915"/>
      <c r="B100" s="1219"/>
      <c r="C100" s="1219"/>
      <c r="D100" s="1219"/>
      <c r="E100" s="1219"/>
      <c r="F100" s="1219"/>
      <c r="G100" s="1219"/>
      <c r="H100" s="1219"/>
      <c r="I100" s="1219"/>
      <c r="J100" s="1219"/>
    </row>
    <row r="101" spans="1:10" ht="15" customHeight="1" x14ac:dyDescent="0.2">
      <c r="A101" s="915"/>
      <c r="B101" s="1219"/>
      <c r="C101" s="1219"/>
      <c r="D101" s="1219"/>
      <c r="E101" s="1219"/>
      <c r="F101" s="1219"/>
      <c r="G101" s="1219"/>
      <c r="H101" s="1219"/>
      <c r="I101" s="1219"/>
      <c r="J101" s="1219"/>
    </row>
    <row r="106" spans="1:10" ht="24" customHeight="1" x14ac:dyDescent="0.2">
      <c r="A106" s="1219"/>
      <c r="B106" s="1219"/>
      <c r="C106" s="1219"/>
      <c r="D106" s="1219"/>
      <c r="E106" s="1219"/>
      <c r="F106" s="1219"/>
      <c r="G106" s="1219"/>
      <c r="H106" s="1219"/>
      <c r="I106" s="1219"/>
      <c r="J106" s="1219"/>
    </row>
    <row r="107" spans="1:10" ht="24" customHeight="1" x14ac:dyDescent="0.2">
      <c r="A107" s="674"/>
      <c r="B107" s="674"/>
      <c r="C107" s="674"/>
      <c r="D107" s="674"/>
      <c r="E107" s="674"/>
      <c r="F107" s="674"/>
      <c r="G107" s="674"/>
      <c r="H107" s="674"/>
      <c r="I107" s="674"/>
      <c r="J107" s="674"/>
    </row>
  </sheetData>
  <mergeCells count="81">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 ref="A57:K57"/>
    <mergeCell ref="A50:J50"/>
    <mergeCell ref="A52:K52"/>
    <mergeCell ref="A55:K55"/>
    <mergeCell ref="A56:K56"/>
    <mergeCell ref="B93:J93"/>
    <mergeCell ref="A98:J98"/>
    <mergeCell ref="B100:J100"/>
    <mergeCell ref="B101:J101"/>
    <mergeCell ref="A106:J106"/>
    <mergeCell ref="B79:F79"/>
    <mergeCell ref="A59:K59"/>
    <mergeCell ref="A62:K62"/>
    <mergeCell ref="A65:K65"/>
    <mergeCell ref="B72:F72"/>
    <mergeCell ref="B73:F73"/>
    <mergeCell ref="B74:F74"/>
    <mergeCell ref="B75:F75"/>
    <mergeCell ref="B71:F71"/>
    <mergeCell ref="A67:K67"/>
    <mergeCell ref="B76:F76"/>
    <mergeCell ref="A92:J92"/>
    <mergeCell ref="A82:J82"/>
    <mergeCell ref="B83:J83"/>
    <mergeCell ref="A88:J88"/>
    <mergeCell ref="B89:J89"/>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8:K8"/>
    <mergeCell ref="A7:K7"/>
    <mergeCell ref="A1:K1"/>
    <mergeCell ref="A2:K2"/>
    <mergeCell ref="A4:K4"/>
    <mergeCell ref="A5:K5"/>
    <mergeCell ref="A6:K6"/>
    <mergeCell ref="A9:B9"/>
    <mergeCell ref="A10:B10"/>
    <mergeCell ref="A11:B11"/>
    <mergeCell ref="A12:B12"/>
    <mergeCell ref="A13:B13"/>
    <mergeCell ref="A31:B31"/>
    <mergeCell ref="A32:B32"/>
    <mergeCell ref="A33:B33"/>
    <mergeCell ref="A14:B14"/>
    <mergeCell ref="A16:B16"/>
    <mergeCell ref="A17:B17"/>
    <mergeCell ref="A18:B18"/>
    <mergeCell ref="A28:B28"/>
    <mergeCell ref="A20:K20"/>
    <mergeCell ref="A21:K21"/>
    <mergeCell ref="A22:K22"/>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R19" sqref="R19"/>
    </sheetView>
  </sheetViews>
  <sheetFormatPr defaultRowHeight="12.75" x14ac:dyDescent="0.2"/>
  <cols>
    <col min="1" max="1" width="7.7109375" style="600" customWidth="1"/>
    <col min="2" max="2" width="13.85546875" style="600" customWidth="1"/>
    <col min="3" max="4" width="10.7109375" style="600" customWidth="1"/>
    <col min="5" max="5" width="11.28515625" style="600" customWidth="1"/>
    <col min="6" max="11" width="11.7109375" style="600" customWidth="1"/>
    <col min="12" max="16384" width="9.140625" style="600"/>
  </cols>
  <sheetData>
    <row r="1" spans="1:11" ht="18" x14ac:dyDescent="0.25">
      <c r="A1" s="1370">
        <f>'GENERAL FUND-OPERATING(48-53)'!A1</f>
        <v>0</v>
      </c>
      <c r="B1" s="1370"/>
      <c r="C1" s="1370"/>
      <c r="D1" s="1370"/>
      <c r="E1" s="1370"/>
      <c r="F1" s="1370"/>
      <c r="G1" s="1370"/>
      <c r="H1" s="1370"/>
      <c r="I1" s="1370"/>
      <c r="J1" s="1370"/>
      <c r="K1" s="1370"/>
    </row>
    <row r="2" spans="1:11" ht="18" x14ac:dyDescent="0.25">
      <c r="A2" s="1370" t="str">
        <f>'GENERAL FUND-OPERATING(48-53)'!A5</f>
        <v>FISCAL YEAR ENDING JUNE 30, 2024</v>
      </c>
      <c r="B2" s="1370"/>
      <c r="C2" s="1370"/>
      <c r="D2" s="1370"/>
      <c r="E2" s="1370"/>
      <c r="F2" s="1370"/>
      <c r="G2" s="1370"/>
      <c r="H2" s="1370"/>
      <c r="I2" s="1370"/>
      <c r="J2" s="1370"/>
      <c r="K2" s="1370"/>
    </row>
    <row r="3" spans="1:11" ht="7.5" customHeight="1" x14ac:dyDescent="0.2">
      <c r="A3" s="769"/>
      <c r="B3" s="769"/>
      <c r="C3" s="769"/>
      <c r="D3" s="769"/>
      <c r="E3" s="769"/>
      <c r="F3" s="769"/>
      <c r="G3" s="769"/>
      <c r="H3" s="769"/>
      <c r="I3" s="769"/>
      <c r="J3" s="769"/>
    </row>
    <row r="4" spans="1:11" ht="15.75" x14ac:dyDescent="0.25">
      <c r="A4" s="1526" t="s">
        <v>1962</v>
      </c>
      <c r="B4" s="1526"/>
      <c r="C4" s="1526"/>
      <c r="D4" s="1526"/>
      <c r="E4" s="1526"/>
      <c r="F4" s="1526"/>
      <c r="G4" s="1526"/>
      <c r="H4" s="1526"/>
      <c r="I4" s="1526"/>
      <c r="J4" s="1526"/>
      <c r="K4" s="1526"/>
    </row>
    <row r="5" spans="1:11" ht="15.75" x14ac:dyDescent="0.25">
      <c r="A5" s="1526" t="s">
        <v>2272</v>
      </c>
      <c r="B5" s="1526"/>
      <c r="C5" s="1526"/>
      <c r="D5" s="1526"/>
      <c r="E5" s="1526"/>
      <c r="F5" s="1526"/>
      <c r="G5" s="1526"/>
      <c r="H5" s="1526"/>
      <c r="I5" s="1526"/>
      <c r="J5" s="1526"/>
      <c r="K5" s="1526"/>
    </row>
    <row r="6" spans="1:11" ht="15.75" x14ac:dyDescent="0.25">
      <c r="A6" s="1526" t="s">
        <v>1941</v>
      </c>
      <c r="B6" s="1526"/>
      <c r="C6" s="1526"/>
      <c r="D6" s="1526"/>
      <c r="E6" s="1526"/>
      <c r="F6" s="1526"/>
      <c r="G6" s="1526"/>
      <c r="H6" s="1526"/>
      <c r="I6" s="1526"/>
      <c r="J6" s="1526"/>
      <c r="K6" s="1526"/>
    </row>
    <row r="7" spans="1:11" ht="15.75" x14ac:dyDescent="0.25">
      <c r="A7" s="1526" t="s">
        <v>1942</v>
      </c>
      <c r="B7" s="1526"/>
      <c r="C7" s="1526"/>
      <c r="D7" s="1526"/>
      <c r="E7" s="1526"/>
      <c r="F7" s="1526"/>
      <c r="G7" s="1526"/>
      <c r="H7" s="1526"/>
      <c r="I7" s="1526"/>
      <c r="J7" s="1526"/>
      <c r="K7" s="1526"/>
    </row>
    <row r="8" spans="1:11" x14ac:dyDescent="0.2">
      <c r="A8" s="1541" t="s">
        <v>1943</v>
      </c>
      <c r="B8" s="1541"/>
      <c r="C8" s="1541"/>
      <c r="D8" s="1541"/>
      <c r="E8" s="1541"/>
      <c r="F8" s="1541"/>
      <c r="G8" s="1541"/>
      <c r="H8" s="1541"/>
      <c r="I8" s="1541"/>
      <c r="J8" s="1541"/>
      <c r="K8" s="1541"/>
    </row>
    <row r="9" spans="1:11" ht="4.5" customHeight="1" x14ac:dyDescent="0.2">
      <c r="A9" s="766"/>
      <c r="B9" s="766"/>
      <c r="C9" s="766"/>
      <c r="D9" s="766"/>
      <c r="E9" s="766"/>
      <c r="F9" s="766"/>
      <c r="G9" s="766"/>
      <c r="H9" s="766"/>
      <c r="I9" s="766"/>
      <c r="J9" s="766"/>
      <c r="K9" s="766"/>
    </row>
    <row r="10" spans="1:11" x14ac:dyDescent="0.2">
      <c r="A10" s="1614" t="s">
        <v>1944</v>
      </c>
      <c r="B10" s="1615"/>
      <c r="C10" s="1181">
        <v>2023</v>
      </c>
      <c r="D10" s="909">
        <v>2022</v>
      </c>
      <c r="E10" s="909">
        <v>2021</v>
      </c>
      <c r="F10" s="909">
        <v>2020</v>
      </c>
      <c r="G10" s="896">
        <v>2019</v>
      </c>
      <c r="H10" s="896">
        <v>2018</v>
      </c>
      <c r="I10" s="909">
        <v>2017</v>
      </c>
      <c r="J10" s="909">
        <v>2016</v>
      </c>
      <c r="K10" s="909">
        <v>2015</v>
      </c>
    </row>
    <row r="11" spans="1:11" ht="25.5" customHeight="1" x14ac:dyDescent="0.2">
      <c r="A11" s="1616" t="s">
        <v>1945</v>
      </c>
      <c r="B11" s="1617"/>
      <c r="C11" s="1182">
        <v>2022</v>
      </c>
      <c r="D11" s="916">
        <v>2021</v>
      </c>
      <c r="E11" s="916">
        <v>2020</v>
      </c>
      <c r="F11" s="916">
        <v>2019</v>
      </c>
      <c r="G11" s="898">
        <v>2018</v>
      </c>
      <c r="H11" s="898">
        <v>2017</v>
      </c>
      <c r="I11" s="916">
        <v>2016</v>
      </c>
      <c r="J11" s="916">
        <v>2015</v>
      </c>
      <c r="K11" s="916">
        <v>2014</v>
      </c>
    </row>
    <row r="12" spans="1:11" ht="39.75" customHeight="1" x14ac:dyDescent="0.2">
      <c r="A12" s="1531" t="s">
        <v>2233</v>
      </c>
      <c r="B12" s="1417"/>
      <c r="C12" s="1183"/>
      <c r="D12" s="675"/>
      <c r="E12" s="917"/>
      <c r="F12" s="675"/>
      <c r="G12" s="918"/>
      <c r="H12" s="919"/>
      <c r="I12" s="900"/>
      <c r="J12" s="900"/>
      <c r="K12" s="900"/>
    </row>
    <row r="13" spans="1:11" ht="27.75" customHeight="1" x14ac:dyDescent="0.2">
      <c r="A13" s="1531" t="s">
        <v>2228</v>
      </c>
      <c r="B13" s="1417"/>
      <c r="C13" s="1183"/>
      <c r="D13" s="675"/>
      <c r="E13" s="917"/>
      <c r="F13" s="675"/>
      <c r="G13" s="920"/>
      <c r="H13" s="921"/>
      <c r="I13" s="902"/>
      <c r="J13" s="902"/>
      <c r="K13" s="902"/>
    </row>
    <row r="14" spans="1:11" ht="39" customHeight="1" x14ac:dyDescent="0.2">
      <c r="A14" s="1531" t="s">
        <v>2231</v>
      </c>
      <c r="B14" s="1417"/>
      <c r="C14" s="1183"/>
      <c r="D14" s="675"/>
      <c r="E14" s="917"/>
      <c r="F14" s="675"/>
      <c r="G14" s="920"/>
      <c r="H14" s="921"/>
      <c r="I14" s="902"/>
      <c r="J14" s="902"/>
      <c r="K14" s="902"/>
    </row>
    <row r="15" spans="1:11" ht="20.25" customHeight="1" x14ac:dyDescent="0.2">
      <c r="A15" s="1608" t="s">
        <v>878</v>
      </c>
      <c r="B15" s="1609"/>
      <c r="C15" s="903">
        <f t="shared" ref="C15:J15" si="0">C14+C13</f>
        <v>0</v>
      </c>
      <c r="D15" s="903">
        <f t="shared" si="0"/>
        <v>0</v>
      </c>
      <c r="E15" s="903">
        <f t="shared" si="0"/>
        <v>0</v>
      </c>
      <c r="F15" s="903">
        <f t="shared" si="0"/>
        <v>0</v>
      </c>
      <c r="G15" s="903">
        <f t="shared" si="0"/>
        <v>0</v>
      </c>
      <c r="H15" s="903">
        <f t="shared" si="0"/>
        <v>0</v>
      </c>
      <c r="I15" s="903">
        <f t="shared" si="0"/>
        <v>0</v>
      </c>
      <c r="J15" s="903">
        <f t="shared" si="0"/>
        <v>0</v>
      </c>
      <c r="K15" s="903">
        <f>K14+K13</f>
        <v>0</v>
      </c>
    </row>
    <row r="16" spans="1:11" ht="7.5" customHeight="1" x14ac:dyDescent="0.2">
      <c r="I16" s="616"/>
      <c r="J16" s="616"/>
      <c r="K16" s="616"/>
    </row>
    <row r="17" spans="1:11" ht="28.5" customHeight="1" x14ac:dyDescent="0.2">
      <c r="A17" s="1531" t="s">
        <v>2671</v>
      </c>
      <c r="B17" s="1417"/>
      <c r="C17" s="1183"/>
      <c r="D17" s="660"/>
      <c r="E17" s="922"/>
      <c r="F17" s="660"/>
      <c r="G17" s="923"/>
      <c r="H17" s="924"/>
      <c r="I17" s="902"/>
      <c r="J17" s="902"/>
      <c r="K17" s="902"/>
    </row>
    <row r="18" spans="1:11" ht="40.5" customHeight="1" x14ac:dyDescent="0.2">
      <c r="A18" s="1531" t="s">
        <v>1946</v>
      </c>
      <c r="B18" s="1417"/>
      <c r="C18" s="1183"/>
      <c r="D18" s="675"/>
      <c r="E18" s="917"/>
      <c r="F18" s="675"/>
      <c r="G18" s="925"/>
      <c r="H18" s="926"/>
      <c r="I18" s="907"/>
      <c r="J18" s="907"/>
      <c r="K18" s="907"/>
    </row>
    <row r="19" spans="1:11" ht="55.5" customHeight="1" x14ac:dyDescent="0.2">
      <c r="A19" s="1531" t="s">
        <v>1947</v>
      </c>
      <c r="B19" s="1417"/>
      <c r="C19" s="1183"/>
      <c r="D19" s="675"/>
      <c r="E19" s="917"/>
      <c r="F19" s="675"/>
      <c r="G19" s="925"/>
      <c r="H19" s="926"/>
      <c r="I19" s="907"/>
      <c r="J19" s="907"/>
      <c r="K19" s="907"/>
    </row>
    <row r="21" spans="1:11" x14ac:dyDescent="0.2">
      <c r="A21" s="1613" t="s">
        <v>2232</v>
      </c>
      <c r="B21" s="1613"/>
      <c r="C21" s="1613"/>
      <c r="D21" s="1613"/>
      <c r="E21" s="1613"/>
      <c r="F21" s="1613"/>
      <c r="G21" s="1613"/>
      <c r="H21" s="1613"/>
      <c r="I21" s="1613"/>
      <c r="J21" s="1613"/>
      <c r="K21" s="1613"/>
    </row>
    <row r="22" spans="1:11" ht="26.25" customHeight="1" x14ac:dyDescent="0.2">
      <c r="A22" s="1612" t="s">
        <v>2759</v>
      </c>
      <c r="B22" s="1612"/>
      <c r="C22" s="1612"/>
      <c r="D22" s="1612"/>
      <c r="E22" s="1612"/>
      <c r="F22" s="1612"/>
      <c r="G22" s="1612"/>
      <c r="H22" s="1612"/>
      <c r="I22" s="1612"/>
      <c r="J22" s="1612"/>
      <c r="K22" s="1612"/>
    </row>
    <row r="23" spans="1:11" x14ac:dyDescent="0.2">
      <c r="A23" s="1613" t="s">
        <v>1957</v>
      </c>
      <c r="B23" s="1613"/>
      <c r="C23" s="1613"/>
      <c r="D23" s="1613"/>
      <c r="E23" s="1613"/>
      <c r="F23" s="1613"/>
      <c r="G23" s="1613"/>
      <c r="H23" s="1613"/>
      <c r="I23" s="1613"/>
      <c r="J23" s="1613"/>
      <c r="K23" s="1613"/>
    </row>
    <row r="24" spans="1:11" ht="7.5" customHeight="1" x14ac:dyDescent="0.2">
      <c r="B24" s="908"/>
      <c r="C24" s="908"/>
    </row>
    <row r="25" spans="1:11" ht="15.75" x14ac:dyDescent="0.25">
      <c r="A25" s="1526">
        <f>A1</f>
        <v>0</v>
      </c>
      <c r="B25" s="1526"/>
      <c r="C25" s="1526"/>
      <c r="D25" s="1526"/>
      <c r="E25" s="1526"/>
      <c r="F25" s="1526"/>
      <c r="G25" s="1526"/>
      <c r="H25" s="1526"/>
      <c r="I25" s="1526"/>
      <c r="J25" s="1526"/>
      <c r="K25" s="1526"/>
    </row>
    <row r="26" spans="1:11" ht="15.75" x14ac:dyDescent="0.25">
      <c r="A26" s="1526" t="s">
        <v>1940</v>
      </c>
      <c r="B26" s="1526"/>
      <c r="C26" s="1526"/>
      <c r="D26" s="1526"/>
      <c r="E26" s="1526"/>
      <c r="F26" s="1526"/>
      <c r="G26" s="1526"/>
      <c r="H26" s="1526"/>
      <c r="I26" s="1526"/>
      <c r="J26" s="1526"/>
      <c r="K26" s="1526"/>
    </row>
    <row r="27" spans="1:11" ht="15.75" x14ac:dyDescent="0.25">
      <c r="A27" s="1526" t="s">
        <v>1949</v>
      </c>
      <c r="B27" s="1526"/>
      <c r="C27" s="1526"/>
      <c r="D27" s="1526"/>
      <c r="E27" s="1526"/>
      <c r="F27" s="1526"/>
      <c r="G27" s="1526"/>
      <c r="H27" s="1526"/>
      <c r="I27" s="1526"/>
      <c r="J27" s="1526"/>
      <c r="K27" s="1526"/>
    </row>
    <row r="28" spans="1:11" ht="15.75" x14ac:dyDescent="0.25">
      <c r="A28" s="1526" t="s">
        <v>1942</v>
      </c>
      <c r="B28" s="1526"/>
      <c r="C28" s="1526"/>
      <c r="D28" s="1526"/>
      <c r="E28" s="1526"/>
      <c r="F28" s="1526"/>
      <c r="G28" s="1526"/>
      <c r="H28" s="1526"/>
      <c r="I28" s="1526"/>
      <c r="J28" s="1526"/>
      <c r="K28" s="1526"/>
    </row>
    <row r="29" spans="1:11" x14ac:dyDescent="0.2">
      <c r="A29" s="1541" t="s">
        <v>1950</v>
      </c>
      <c r="B29" s="1541"/>
      <c r="C29" s="1541"/>
      <c r="D29" s="1541"/>
      <c r="E29" s="1541"/>
      <c r="F29" s="1541"/>
      <c r="G29" s="1541"/>
      <c r="H29" s="1541"/>
      <c r="I29" s="1541"/>
      <c r="J29" s="1541"/>
      <c r="K29" s="1541"/>
    </row>
    <row r="30" spans="1:11" ht="3" customHeight="1" x14ac:dyDescent="0.2"/>
    <row r="31" spans="1:11" ht="26.25" customHeight="1" x14ac:dyDescent="0.2">
      <c r="A31" s="1610" t="s">
        <v>1951</v>
      </c>
      <c r="B31" s="1611"/>
      <c r="C31" s="1187">
        <v>2023</v>
      </c>
      <c r="D31" s="887">
        <v>2022</v>
      </c>
      <c r="E31" s="887">
        <v>2021</v>
      </c>
      <c r="F31" s="909">
        <v>2020</v>
      </c>
      <c r="G31" s="896">
        <v>2019</v>
      </c>
      <c r="H31" s="896">
        <v>2018</v>
      </c>
      <c r="I31" s="909">
        <v>2017</v>
      </c>
      <c r="J31" s="909">
        <v>2016</v>
      </c>
      <c r="K31" s="909">
        <v>2015</v>
      </c>
    </row>
    <row r="32" spans="1:11" ht="27" customHeight="1" x14ac:dyDescent="0.2">
      <c r="A32" s="1531" t="s">
        <v>1958</v>
      </c>
      <c r="B32" s="1417"/>
      <c r="C32" s="1183"/>
      <c r="D32" s="675"/>
      <c r="E32" s="917"/>
      <c r="F32" s="675"/>
      <c r="G32" s="920"/>
      <c r="H32" s="921"/>
      <c r="I32" s="902"/>
      <c r="J32" s="902"/>
      <c r="K32" s="902"/>
    </row>
    <row r="33" spans="1:11" ht="38.25" customHeight="1" x14ac:dyDescent="0.2">
      <c r="A33" s="1531" t="s">
        <v>1954</v>
      </c>
      <c r="B33" s="1417"/>
      <c r="C33" s="1183"/>
      <c r="D33" s="675"/>
      <c r="E33" s="917"/>
      <c r="F33" s="675"/>
      <c r="G33" s="920"/>
      <c r="H33" s="921"/>
      <c r="I33" s="902"/>
      <c r="J33" s="902"/>
      <c r="K33" s="902"/>
    </row>
    <row r="34" spans="1:11" ht="28.5" customHeight="1" x14ac:dyDescent="0.2">
      <c r="A34" s="1531" t="s">
        <v>1955</v>
      </c>
      <c r="B34" s="1417"/>
      <c r="C34" s="1183"/>
      <c r="D34" s="675"/>
      <c r="E34" s="917"/>
      <c r="F34" s="675"/>
      <c r="G34" s="920"/>
      <c r="H34" s="921"/>
      <c r="I34" s="902"/>
      <c r="J34" s="902"/>
      <c r="K34" s="902"/>
    </row>
    <row r="35" spans="1:11" ht="28.5" customHeight="1" x14ac:dyDescent="0.2">
      <c r="A35" s="1531" t="s">
        <v>2671</v>
      </c>
      <c r="B35" s="1417"/>
      <c r="C35" s="1183"/>
      <c r="D35" s="660"/>
      <c r="E35" s="922"/>
      <c r="F35" s="660"/>
      <c r="G35" s="923"/>
      <c r="H35" s="927"/>
      <c r="I35" s="902"/>
      <c r="J35" s="902"/>
      <c r="K35" s="902"/>
    </row>
    <row r="36" spans="1:11" ht="39" customHeight="1" x14ac:dyDescent="0.2">
      <c r="A36" s="1531" t="s">
        <v>1956</v>
      </c>
      <c r="B36" s="1417"/>
      <c r="C36" s="1183"/>
      <c r="D36" s="675"/>
      <c r="E36" s="917"/>
      <c r="F36" s="675"/>
      <c r="G36" s="928"/>
      <c r="H36" s="929"/>
      <c r="I36" s="907"/>
      <c r="J36" s="907"/>
      <c r="K36" s="907"/>
    </row>
    <row r="37" spans="1:11" ht="8.25" customHeight="1" x14ac:dyDescent="0.2"/>
    <row r="38" spans="1:11" ht="15" customHeight="1" x14ac:dyDescent="0.2">
      <c r="A38" s="1613" t="s">
        <v>2672</v>
      </c>
      <c r="B38" s="1613"/>
      <c r="C38" s="1613"/>
      <c r="D38" s="1613"/>
      <c r="E38" s="1613"/>
      <c r="F38" s="1613"/>
      <c r="G38" s="1613"/>
      <c r="H38" s="1613"/>
      <c r="I38" s="1613"/>
      <c r="J38" s="1613"/>
      <c r="K38" s="1613"/>
    </row>
    <row r="39" spans="1:11" ht="27" customHeight="1" x14ac:dyDescent="0.2">
      <c r="A39" s="1612" t="s">
        <v>2759</v>
      </c>
      <c r="B39" s="1612"/>
      <c r="C39" s="1612"/>
      <c r="D39" s="1612"/>
      <c r="E39" s="1612"/>
      <c r="F39" s="1612"/>
      <c r="G39" s="1612"/>
      <c r="H39" s="1612"/>
      <c r="I39" s="1612"/>
      <c r="J39" s="1612"/>
      <c r="K39" s="1612"/>
    </row>
    <row r="40" spans="1:11" x14ac:dyDescent="0.2">
      <c r="A40" s="1613" t="s">
        <v>1957</v>
      </c>
      <c r="B40" s="1613"/>
      <c r="C40" s="1613"/>
      <c r="D40" s="1613"/>
      <c r="E40" s="1613"/>
      <c r="F40" s="1613"/>
      <c r="G40" s="1613"/>
      <c r="H40" s="1613"/>
      <c r="I40" s="1613"/>
      <c r="J40" s="1613"/>
      <c r="K40" s="1613"/>
    </row>
    <row r="41" spans="1:11" x14ac:dyDescent="0.2">
      <c r="A41" s="1618" t="s">
        <v>1782</v>
      </c>
      <c r="B41" s="1541"/>
      <c r="C41" s="1541"/>
      <c r="D41" s="1541"/>
      <c r="E41" s="1541"/>
      <c r="F41" s="1541"/>
      <c r="G41" s="1541"/>
      <c r="H41" s="1541"/>
      <c r="I41" s="1541"/>
      <c r="J41" s="1541"/>
      <c r="K41" s="1541"/>
    </row>
    <row r="43" spans="1:11" x14ac:dyDescent="0.2">
      <c r="A43" s="1541">
        <f>A1</f>
        <v>0</v>
      </c>
      <c r="B43" s="1541"/>
      <c r="C43" s="1541"/>
      <c r="D43" s="1541"/>
      <c r="E43" s="1541"/>
      <c r="F43" s="1541"/>
      <c r="G43" s="1541"/>
      <c r="H43" s="1541"/>
      <c r="I43" s="1541"/>
      <c r="J43" s="1541"/>
      <c r="K43" s="1541"/>
    </row>
    <row r="44" spans="1:11" x14ac:dyDescent="0.2">
      <c r="A44" s="1541" t="s">
        <v>1932</v>
      </c>
      <c r="B44" s="1541"/>
      <c r="C44" s="1541"/>
      <c r="D44" s="1541"/>
      <c r="E44" s="1541"/>
      <c r="F44" s="1541"/>
      <c r="G44" s="1541"/>
      <c r="H44" s="1541"/>
      <c r="I44" s="1541"/>
      <c r="J44" s="1541"/>
      <c r="K44" s="1541"/>
    </row>
    <row r="45" spans="1:11" x14ac:dyDescent="0.2">
      <c r="A45" s="1541" t="s">
        <v>2760</v>
      </c>
      <c r="B45" s="1541"/>
      <c r="C45" s="1541"/>
      <c r="D45" s="1541"/>
      <c r="E45" s="1541"/>
      <c r="F45" s="1541"/>
      <c r="G45" s="1541"/>
      <c r="H45" s="1541"/>
      <c r="I45" s="1541"/>
      <c r="J45" s="1541"/>
      <c r="K45" s="1541"/>
    </row>
    <row r="46" spans="1:11" x14ac:dyDescent="0.2">
      <c r="A46" s="1541">
        <v>82</v>
      </c>
      <c r="B46" s="1541"/>
      <c r="C46" s="1541"/>
      <c r="D46" s="1541"/>
      <c r="E46" s="1541"/>
      <c r="F46" s="1541"/>
      <c r="G46" s="1541"/>
      <c r="H46" s="1541"/>
      <c r="I46" s="1541"/>
      <c r="J46" s="1541"/>
      <c r="K46" s="1541"/>
    </row>
    <row r="48" spans="1:11" x14ac:dyDescent="0.2">
      <c r="A48" s="602" t="s">
        <v>2180</v>
      </c>
    </row>
    <row r="49" spans="1:11" ht="13.5" customHeight="1" x14ac:dyDescent="0.2">
      <c r="A49" s="627" t="s">
        <v>2193</v>
      </c>
    </row>
    <row r="51" spans="1:11" x14ac:dyDescent="0.2">
      <c r="A51" s="912">
        <v>2017</v>
      </c>
    </row>
    <row r="52" spans="1:11" ht="15" customHeight="1" x14ac:dyDescent="0.2">
      <c r="A52" s="602" t="s">
        <v>2306</v>
      </c>
    </row>
    <row r="53" spans="1:11" ht="24.75" customHeight="1" x14ac:dyDescent="0.2">
      <c r="A53" s="1642" t="s">
        <v>2194</v>
      </c>
      <c r="B53" s="1642"/>
      <c r="C53" s="1642"/>
      <c r="D53" s="1642"/>
      <c r="E53" s="1642"/>
      <c r="F53" s="1642"/>
      <c r="G53" s="1642"/>
      <c r="H53" s="1642"/>
      <c r="I53" s="1642"/>
      <c r="J53" s="1642"/>
      <c r="K53" s="1642"/>
    </row>
    <row r="54" spans="1:11" ht="15" customHeight="1" x14ac:dyDescent="0.25">
      <c r="A54" s="622" t="s">
        <v>2307</v>
      </c>
    </row>
    <row r="55" spans="1:11" x14ac:dyDescent="0.2">
      <c r="A55" s="930" t="s">
        <v>2197</v>
      </c>
    </row>
    <row r="56" spans="1:11" ht="27" customHeight="1" x14ac:dyDescent="0.2">
      <c r="A56" s="1643" t="s">
        <v>2198</v>
      </c>
      <c r="B56" s="1643"/>
      <c r="C56" s="1643"/>
      <c r="D56" s="1643"/>
      <c r="E56" s="1643"/>
      <c r="F56" s="1643"/>
      <c r="G56" s="1643"/>
      <c r="H56" s="1643"/>
      <c r="I56" s="1643"/>
      <c r="J56" s="1643"/>
      <c r="K56" s="1643"/>
    </row>
    <row r="57" spans="1:11" ht="18" x14ac:dyDescent="0.25">
      <c r="A57" s="622" t="s">
        <v>2308</v>
      </c>
    </row>
    <row r="58" spans="1:11" x14ac:dyDescent="0.2">
      <c r="A58" s="931" t="s">
        <v>2199</v>
      </c>
    </row>
    <row r="59" spans="1:11" x14ac:dyDescent="0.2">
      <c r="A59" s="931" t="s">
        <v>2200</v>
      </c>
    </row>
    <row r="60" spans="1:11" ht="26.25" customHeight="1" x14ac:dyDescent="0.2">
      <c r="A60" s="1637" t="s">
        <v>2201</v>
      </c>
      <c r="B60" s="1637"/>
      <c r="C60" s="1637"/>
      <c r="D60" s="1637"/>
      <c r="E60" s="1637"/>
      <c r="F60" s="1637"/>
      <c r="G60" s="1637"/>
      <c r="H60" s="1637"/>
      <c r="I60" s="1637"/>
      <c r="J60" s="1637"/>
      <c r="K60" s="1637"/>
    </row>
    <row r="61" spans="1:11" ht="12.75" customHeight="1" x14ac:dyDescent="0.25">
      <c r="A61" s="622" t="s">
        <v>2309</v>
      </c>
    </row>
    <row r="62" spans="1:11" x14ac:dyDescent="0.2">
      <c r="A62" s="931" t="s">
        <v>2202</v>
      </c>
    </row>
    <row r="63" spans="1:11" ht="27.75" customHeight="1" x14ac:dyDescent="0.2">
      <c r="A63" s="1637" t="s">
        <v>2216</v>
      </c>
      <c r="B63" s="1637"/>
      <c r="C63" s="1637"/>
      <c r="D63" s="1637"/>
      <c r="E63" s="1637"/>
      <c r="F63" s="1637"/>
      <c r="G63" s="1637"/>
      <c r="H63" s="1637"/>
      <c r="I63" s="1637"/>
      <c r="J63" s="1637"/>
      <c r="K63" s="1637"/>
    </row>
    <row r="64" spans="1:11" x14ac:dyDescent="0.2">
      <c r="A64" s="932"/>
    </row>
    <row r="65" spans="1:11" x14ac:dyDescent="0.2">
      <c r="A65" s="602" t="s">
        <v>2310</v>
      </c>
    </row>
    <row r="66" spans="1:11" ht="27" customHeight="1" x14ac:dyDescent="0.2">
      <c r="A66" s="1642" t="s">
        <v>2195</v>
      </c>
      <c r="B66" s="1642"/>
      <c r="C66" s="1642"/>
      <c r="D66" s="1642"/>
      <c r="E66" s="1642"/>
      <c r="F66" s="1642"/>
      <c r="G66" s="1642"/>
      <c r="H66" s="1642"/>
      <c r="I66" s="1642"/>
      <c r="J66" s="1642"/>
      <c r="K66" s="1642"/>
    </row>
    <row r="67" spans="1:11" ht="25.5" customHeight="1" x14ac:dyDescent="0.2">
      <c r="A67" s="1636" t="s">
        <v>2311</v>
      </c>
      <c r="B67" s="1636"/>
      <c r="C67" s="1636"/>
      <c r="D67" s="1636"/>
      <c r="E67" s="1636"/>
      <c r="F67" s="1636"/>
      <c r="G67" s="1636"/>
      <c r="H67" s="1636"/>
      <c r="I67" s="1636"/>
      <c r="J67" s="1636"/>
      <c r="K67" s="1636"/>
    </row>
    <row r="68" spans="1:11" x14ac:dyDescent="0.2">
      <c r="A68" s="933" t="s">
        <v>2203</v>
      </c>
    </row>
    <row r="69" spans="1:11" x14ac:dyDescent="0.2">
      <c r="A69" s="933" t="s">
        <v>2204</v>
      </c>
    </row>
    <row r="70" spans="1:11" ht="24" customHeight="1" x14ac:dyDescent="0.2">
      <c r="A70" s="1635" t="s">
        <v>2205</v>
      </c>
      <c r="B70" s="1635"/>
      <c r="C70" s="1635"/>
      <c r="D70" s="1635"/>
      <c r="E70" s="1635"/>
      <c r="F70" s="1635"/>
      <c r="G70" s="1635"/>
      <c r="H70" s="1635"/>
      <c r="I70" s="1635"/>
      <c r="J70" s="1635"/>
      <c r="K70" s="1635"/>
    </row>
    <row r="71" spans="1:11" ht="24.75" customHeight="1" x14ac:dyDescent="0.2">
      <c r="A71" s="1635" t="s">
        <v>2206</v>
      </c>
      <c r="B71" s="1635"/>
      <c r="C71" s="1635"/>
      <c r="D71" s="1635"/>
      <c r="E71" s="1635"/>
      <c r="F71" s="1635"/>
      <c r="G71" s="1635"/>
      <c r="H71" s="1635"/>
      <c r="I71" s="1635"/>
      <c r="J71" s="1635"/>
      <c r="K71" s="1635"/>
    </row>
    <row r="72" spans="1:11" ht="26.25" customHeight="1" x14ac:dyDescent="0.2">
      <c r="A72" s="1636" t="s">
        <v>2312</v>
      </c>
      <c r="B72" s="1636"/>
      <c r="C72" s="1636"/>
      <c r="D72" s="1636"/>
      <c r="E72" s="1636"/>
      <c r="F72" s="1636"/>
      <c r="G72" s="1636"/>
      <c r="H72" s="1636"/>
      <c r="I72" s="1636"/>
      <c r="J72" s="1636"/>
      <c r="K72" s="1636"/>
    </row>
    <row r="73" spans="1:11" x14ac:dyDescent="0.2">
      <c r="A73" s="933" t="s">
        <v>2207</v>
      </c>
    </row>
    <row r="74" spans="1:11" x14ac:dyDescent="0.2">
      <c r="A74" s="933" t="s">
        <v>2208</v>
      </c>
    </row>
    <row r="75" spans="1:11" x14ac:dyDescent="0.2">
      <c r="A75" s="931" t="s">
        <v>2209</v>
      </c>
    </row>
    <row r="76" spans="1:11" ht="25.5" customHeight="1" x14ac:dyDescent="0.2">
      <c r="A76" s="1637" t="s">
        <v>2210</v>
      </c>
      <c r="B76" s="1637"/>
      <c r="C76" s="1637"/>
      <c r="D76" s="1637"/>
      <c r="E76" s="1637"/>
      <c r="F76" s="1637"/>
      <c r="G76" s="1637"/>
      <c r="H76" s="1637"/>
      <c r="I76" s="1637"/>
      <c r="J76" s="1637"/>
      <c r="K76" s="1637"/>
    </row>
    <row r="77" spans="1:11" x14ac:dyDescent="0.2">
      <c r="A77" s="1635" t="s">
        <v>2211</v>
      </c>
      <c r="B77" s="1635"/>
      <c r="C77" s="1635"/>
      <c r="D77" s="1635"/>
      <c r="E77" s="1635"/>
      <c r="F77" s="1635"/>
      <c r="G77" s="1635"/>
      <c r="H77" s="1635"/>
      <c r="I77" s="1635"/>
      <c r="J77" s="1635"/>
      <c r="K77" s="1635"/>
    </row>
    <row r="78" spans="1:11" x14ac:dyDescent="0.2">
      <c r="A78" s="931" t="s">
        <v>2212</v>
      </c>
    </row>
    <row r="79" spans="1:11" x14ac:dyDescent="0.2">
      <c r="A79" s="1637" t="s">
        <v>2213</v>
      </c>
      <c r="B79" s="1637"/>
      <c r="C79" s="1637"/>
      <c r="D79" s="1637"/>
      <c r="E79" s="1637"/>
      <c r="F79" s="1637"/>
      <c r="G79" s="1637"/>
      <c r="H79" s="1637"/>
      <c r="I79" s="1637"/>
      <c r="J79" s="1637"/>
      <c r="K79" s="1637"/>
    </row>
    <row r="80" spans="1:11" ht="15.75" customHeight="1" x14ac:dyDescent="0.25">
      <c r="A80" s="622" t="s">
        <v>2313</v>
      </c>
    </row>
    <row r="81" spans="1:21" ht="12.75" customHeight="1" x14ac:dyDescent="0.2">
      <c r="A81" s="627"/>
    </row>
    <row r="82" spans="1:21" x14ac:dyDescent="0.2">
      <c r="A82" s="602" t="s">
        <v>2183</v>
      </c>
    </row>
    <row r="83" spans="1:21" ht="25.5" customHeight="1" x14ac:dyDescent="0.2">
      <c r="A83" s="1636" t="s">
        <v>2314</v>
      </c>
      <c r="B83" s="1636"/>
      <c r="C83" s="1636"/>
      <c r="D83" s="1636"/>
      <c r="E83" s="1636"/>
      <c r="F83" s="1636"/>
      <c r="G83" s="1636"/>
      <c r="H83" s="1636"/>
      <c r="I83" s="1636"/>
      <c r="J83" s="1636"/>
      <c r="K83" s="1636"/>
    </row>
    <row r="84" spans="1:21" ht="27" customHeight="1" x14ac:dyDescent="0.2">
      <c r="A84" s="1636" t="s">
        <v>2315</v>
      </c>
      <c r="B84" s="1636"/>
      <c r="C84" s="1636"/>
      <c r="D84" s="1636"/>
      <c r="E84" s="1636"/>
      <c r="F84" s="1636"/>
      <c r="G84" s="1636"/>
      <c r="H84" s="1636"/>
      <c r="I84" s="1636"/>
      <c r="J84" s="1636"/>
      <c r="K84" s="1636"/>
    </row>
    <row r="85" spans="1:21" x14ac:dyDescent="0.2">
      <c r="A85" s="1636" t="s">
        <v>2316</v>
      </c>
      <c r="B85" s="1636"/>
      <c r="C85" s="1636"/>
      <c r="D85" s="1636"/>
      <c r="E85" s="1636"/>
      <c r="F85" s="1636"/>
      <c r="G85" s="1636"/>
      <c r="H85" s="1636"/>
      <c r="I85" s="1636"/>
      <c r="J85" s="1636"/>
      <c r="K85" s="1636"/>
    </row>
    <row r="86" spans="1:21" ht="12.75" customHeight="1" x14ac:dyDescent="0.2">
      <c r="A86" s="932"/>
    </row>
    <row r="87" spans="1:21" x14ac:dyDescent="0.2">
      <c r="A87" s="602" t="s">
        <v>2196</v>
      </c>
    </row>
    <row r="88" spans="1:21" ht="12.75" customHeight="1" x14ac:dyDescent="0.25">
      <c r="A88" s="934" t="s">
        <v>2317</v>
      </c>
    </row>
    <row r="89" spans="1:21" x14ac:dyDescent="0.2">
      <c r="A89" s="627"/>
    </row>
    <row r="90" spans="1:21" x14ac:dyDescent="0.2">
      <c r="A90" s="602" t="s">
        <v>2184</v>
      </c>
    </row>
    <row r="91" spans="1:21" ht="26.25" customHeight="1" x14ac:dyDescent="0.2">
      <c r="A91" s="1219" t="s">
        <v>2318</v>
      </c>
      <c r="B91" s="1219"/>
      <c r="C91" s="1219"/>
      <c r="D91" s="1219"/>
      <c r="E91" s="1219"/>
      <c r="F91" s="1219"/>
      <c r="G91" s="1219"/>
      <c r="H91" s="1219"/>
      <c r="I91" s="1219"/>
      <c r="J91" s="1219"/>
      <c r="K91" s="1219"/>
    </row>
    <row r="92" spans="1:21" ht="12.75" customHeight="1" x14ac:dyDescent="0.2">
      <c r="A92" s="1373"/>
      <c r="B92" s="1373"/>
      <c r="C92" s="1373"/>
      <c r="D92" s="1373"/>
      <c r="E92" s="1373"/>
      <c r="F92" s="1373"/>
      <c r="G92" s="1373"/>
      <c r="H92" s="1373"/>
      <c r="I92" s="1373"/>
      <c r="J92" s="1373"/>
      <c r="K92" s="1373"/>
    </row>
    <row r="93" spans="1:21" ht="43.5" customHeight="1" x14ac:dyDescent="0.2">
      <c r="A93" s="1219" t="s">
        <v>2680</v>
      </c>
      <c r="B93" s="1219"/>
      <c r="C93" s="1219"/>
      <c r="D93" s="1219"/>
      <c r="E93" s="1219"/>
      <c r="F93" s="1219"/>
      <c r="G93" s="1219"/>
      <c r="H93" s="1219"/>
      <c r="I93" s="1219"/>
      <c r="J93" s="1219"/>
      <c r="K93" s="1219"/>
      <c r="L93" s="668"/>
      <c r="M93" s="668"/>
      <c r="N93" s="668"/>
      <c r="O93" s="668"/>
      <c r="P93" s="668"/>
      <c r="Q93" s="668"/>
      <c r="R93" s="668"/>
      <c r="S93" s="668"/>
      <c r="T93" s="668"/>
      <c r="U93" s="668"/>
    </row>
    <row r="94" spans="1:21" ht="15" customHeight="1" x14ac:dyDescent="0.2">
      <c r="A94" s="674"/>
      <c r="B94" s="674"/>
      <c r="C94" s="674"/>
      <c r="D94" s="674"/>
      <c r="E94" s="674"/>
      <c r="F94" s="674"/>
      <c r="G94" s="674"/>
      <c r="H94" s="674"/>
      <c r="I94" s="674"/>
      <c r="J94" s="674"/>
      <c r="K94" s="674"/>
      <c r="L94" s="668"/>
      <c r="M94" s="668"/>
      <c r="N94" s="668"/>
      <c r="O94" s="668"/>
      <c r="P94" s="668"/>
      <c r="Q94" s="668"/>
      <c r="R94" s="668"/>
      <c r="S94" s="668"/>
      <c r="T94" s="668"/>
      <c r="U94" s="668"/>
    </row>
    <row r="95" spans="1:21" ht="14.25" customHeight="1" x14ac:dyDescent="0.2">
      <c r="B95" s="1531" t="s">
        <v>1934</v>
      </c>
      <c r="C95" s="1631"/>
      <c r="D95" s="1417"/>
      <c r="E95" s="1417"/>
      <c r="F95" s="1417"/>
      <c r="G95" s="1532"/>
      <c r="H95" s="1638">
        <v>3.5000000000000003E-2</v>
      </c>
      <c r="I95" s="1417"/>
      <c r="J95" s="1417"/>
      <c r="K95" s="1532"/>
      <c r="L95" s="668"/>
      <c r="M95" s="668"/>
      <c r="N95" s="668"/>
      <c r="O95" s="668"/>
      <c r="P95" s="668"/>
      <c r="Q95" s="668"/>
      <c r="R95" s="668"/>
      <c r="S95" s="668"/>
      <c r="T95" s="668"/>
      <c r="U95" s="668"/>
    </row>
    <row r="96" spans="1:21" ht="12.75" customHeight="1" x14ac:dyDescent="0.2">
      <c r="B96" s="1531" t="s">
        <v>2070</v>
      </c>
      <c r="C96" s="1631"/>
      <c r="D96" s="1417"/>
      <c r="E96" s="1417"/>
      <c r="F96" s="1417"/>
      <c r="G96" s="1532"/>
      <c r="H96" s="1632">
        <v>7.6499999999999999E-2</v>
      </c>
      <c r="I96" s="1633"/>
      <c r="J96" s="1633"/>
      <c r="K96" s="1634"/>
      <c r="L96" s="668"/>
      <c r="M96" s="668"/>
      <c r="N96" s="668"/>
      <c r="O96" s="668"/>
      <c r="P96" s="668"/>
      <c r="Q96" s="668"/>
      <c r="R96" s="668"/>
      <c r="S96" s="668"/>
      <c r="T96" s="668"/>
      <c r="U96" s="668"/>
    </row>
    <row r="97" spans="1:15" ht="15.75" customHeight="1" x14ac:dyDescent="0.2">
      <c r="B97" s="1531" t="s">
        <v>2071</v>
      </c>
      <c r="C97" s="1631"/>
      <c r="D97" s="1417"/>
      <c r="E97" s="1417"/>
      <c r="F97" s="1417"/>
      <c r="G97" s="1532"/>
      <c r="H97" s="1632">
        <v>2.75E-2</v>
      </c>
      <c r="I97" s="1633"/>
      <c r="J97" s="1633"/>
      <c r="K97" s="1634"/>
      <c r="L97" s="935"/>
      <c r="M97" s="935"/>
      <c r="N97" s="935"/>
      <c r="O97" s="935"/>
    </row>
    <row r="98" spans="1:15" ht="12.75" customHeight="1" x14ac:dyDescent="0.2">
      <c r="B98" s="1531" t="s">
        <v>2072</v>
      </c>
      <c r="C98" s="1631"/>
      <c r="D98" s="1417"/>
      <c r="E98" s="1417"/>
      <c r="F98" s="1417"/>
      <c r="G98" s="1532"/>
      <c r="H98" s="1531" t="s">
        <v>2078</v>
      </c>
      <c r="I98" s="1417"/>
      <c r="J98" s="1417"/>
      <c r="K98" s="1532"/>
      <c r="L98" s="935"/>
      <c r="M98" s="935"/>
      <c r="N98" s="935"/>
      <c r="O98" s="935"/>
    </row>
    <row r="99" spans="1:15" ht="12.75" customHeight="1" x14ac:dyDescent="0.2">
      <c r="B99" s="1531" t="s">
        <v>1935</v>
      </c>
      <c r="C99" s="1631"/>
      <c r="D99" s="1417"/>
      <c r="E99" s="1417"/>
      <c r="F99" s="1417"/>
      <c r="G99" s="1532"/>
      <c r="H99" s="1531" t="s">
        <v>2074</v>
      </c>
      <c r="I99" s="1417"/>
      <c r="J99" s="1417"/>
      <c r="K99" s="1532"/>
      <c r="L99" s="935"/>
      <c r="M99" s="935"/>
      <c r="N99" s="935"/>
      <c r="O99" s="935"/>
    </row>
    <row r="100" spans="1:15" ht="15.75" customHeight="1" x14ac:dyDescent="0.2">
      <c r="B100" s="1531" t="s">
        <v>1937</v>
      </c>
      <c r="C100" s="1631"/>
      <c r="D100" s="1417"/>
      <c r="E100" s="1417"/>
      <c r="F100" s="1417"/>
      <c r="G100" s="1532"/>
      <c r="H100" s="1531" t="s">
        <v>2075</v>
      </c>
      <c r="I100" s="1417"/>
      <c r="J100" s="1417"/>
      <c r="K100" s="1532"/>
      <c r="L100" s="936"/>
      <c r="M100" s="936"/>
      <c r="N100" s="936"/>
      <c r="O100" s="936"/>
    </row>
    <row r="101" spans="1:15" ht="15.75" customHeight="1" x14ac:dyDescent="0.2">
      <c r="B101" s="1531" t="s">
        <v>1938</v>
      </c>
      <c r="C101" s="1631"/>
      <c r="D101" s="1417"/>
      <c r="E101" s="1417"/>
      <c r="F101" s="1417"/>
      <c r="G101" s="1532"/>
      <c r="H101" s="1531" t="s">
        <v>2080</v>
      </c>
      <c r="I101" s="1417"/>
      <c r="J101" s="1417"/>
      <c r="K101" s="1532"/>
      <c r="L101" s="936"/>
      <c r="M101" s="936"/>
      <c r="N101" s="936"/>
      <c r="O101" s="936"/>
    </row>
    <row r="102" spans="1:15" ht="43.5" customHeight="1" x14ac:dyDescent="0.2">
      <c r="A102" s="982"/>
      <c r="B102" s="1531" t="s">
        <v>2076</v>
      </c>
      <c r="C102" s="1631"/>
      <c r="D102" s="1417"/>
      <c r="E102" s="1417"/>
      <c r="F102" s="1417"/>
      <c r="G102" s="1532"/>
      <c r="H102" s="1531" t="s">
        <v>2319</v>
      </c>
      <c r="I102" s="1417"/>
      <c r="J102" s="1417"/>
      <c r="K102" s="1532"/>
      <c r="L102" s="936"/>
      <c r="M102" s="936"/>
      <c r="N102" s="936"/>
      <c r="O102" s="936"/>
    </row>
    <row r="103" spans="1:15" ht="26.25" customHeight="1" x14ac:dyDescent="0.2">
      <c r="B103" s="1531" t="s">
        <v>2077</v>
      </c>
      <c r="C103" s="1631"/>
      <c r="D103" s="1417"/>
      <c r="E103" s="1417"/>
      <c r="F103" s="1417"/>
      <c r="G103" s="1532"/>
      <c r="H103" s="1531" t="s">
        <v>2320</v>
      </c>
      <c r="I103" s="1417"/>
      <c r="J103" s="1417"/>
      <c r="K103" s="1532"/>
      <c r="L103" s="936"/>
      <c r="M103" s="936"/>
      <c r="N103" s="936"/>
      <c r="O103" s="936"/>
    </row>
    <row r="104" spans="1:15" ht="12.75" customHeight="1" x14ac:dyDescent="0.2">
      <c r="A104" s="982"/>
      <c r="B104" s="1531" t="s">
        <v>1933</v>
      </c>
      <c r="C104" s="1631"/>
      <c r="D104" s="1417"/>
      <c r="E104" s="1417"/>
      <c r="F104" s="1417"/>
      <c r="G104" s="1532"/>
      <c r="H104" s="1632">
        <v>1.2999999999999999E-3</v>
      </c>
      <c r="I104" s="1633"/>
      <c r="J104" s="1633"/>
      <c r="K104" s="1634"/>
      <c r="L104" s="936"/>
      <c r="M104" s="936"/>
      <c r="N104" s="936"/>
      <c r="O104" s="936"/>
    </row>
    <row r="105" spans="1:15" ht="12.75" customHeight="1" x14ac:dyDescent="0.2">
      <c r="A105" s="674"/>
      <c r="B105" s="886"/>
      <c r="C105" s="1186"/>
      <c r="D105" s="886"/>
      <c r="E105" s="886"/>
      <c r="F105" s="886"/>
      <c r="G105" s="886"/>
      <c r="H105" s="886"/>
      <c r="I105" s="937"/>
      <c r="J105" s="937"/>
      <c r="K105" s="937"/>
      <c r="L105" s="936"/>
      <c r="M105" s="936"/>
      <c r="N105" s="936"/>
      <c r="O105" s="936"/>
    </row>
    <row r="106" spans="1:15" ht="27" customHeight="1" x14ac:dyDescent="0.2">
      <c r="B106" s="1641" t="s">
        <v>2069</v>
      </c>
      <c r="C106" s="1641"/>
      <c r="D106" s="1641"/>
      <c r="E106" s="1641"/>
      <c r="F106" s="1641"/>
      <c r="G106" s="1641"/>
      <c r="H106" s="1641"/>
      <c r="I106" s="1641"/>
      <c r="J106" s="1641"/>
      <c r="K106" s="1641"/>
      <c r="L106" s="936"/>
      <c r="M106" s="936"/>
      <c r="N106" s="936"/>
      <c r="O106" s="936"/>
    </row>
    <row r="107" spans="1:15" x14ac:dyDescent="0.2">
      <c r="A107" s="939"/>
    </row>
    <row r="109" spans="1:15" x14ac:dyDescent="0.2">
      <c r="A109" s="940"/>
    </row>
    <row r="110" spans="1:15" x14ac:dyDescent="0.2">
      <c r="A110" s="939"/>
    </row>
    <row r="111" spans="1:15" x14ac:dyDescent="0.2">
      <c r="A111" s="627"/>
    </row>
    <row r="112" spans="1:15" ht="21" customHeight="1" x14ac:dyDescent="0.2">
      <c r="A112" s="941"/>
      <c r="B112" s="1639"/>
      <c r="C112" s="1639"/>
      <c r="D112" s="1639"/>
      <c r="E112" s="1639"/>
      <c r="F112" s="938"/>
      <c r="G112" s="1640"/>
      <c r="H112" s="1227"/>
      <c r="I112" s="1227"/>
    </row>
    <row r="113" spans="1:9" ht="20.85" customHeight="1" x14ac:dyDescent="0.2">
      <c r="A113" s="941"/>
      <c r="B113" s="1410"/>
      <c r="C113" s="1410"/>
      <c r="D113" s="1410"/>
      <c r="E113" s="1410"/>
      <c r="F113" s="876"/>
      <c r="G113" s="1640"/>
      <c r="H113" s="1227"/>
      <c r="I113" s="1227"/>
    </row>
    <row r="114" spans="1:9" ht="20.85" customHeight="1" x14ac:dyDescent="0.2">
      <c r="A114" s="941"/>
      <c r="B114" s="1410"/>
      <c r="C114" s="1410"/>
      <c r="D114" s="1410"/>
      <c r="E114" s="1410"/>
      <c r="F114" s="876"/>
      <c r="G114" s="1410"/>
      <c r="H114" s="1410"/>
      <c r="I114" s="1410"/>
    </row>
    <row r="115" spans="1:9" ht="39.75" customHeight="1" x14ac:dyDescent="0.2">
      <c r="A115" s="941"/>
      <c r="B115" s="1410"/>
      <c r="C115" s="1410"/>
      <c r="D115" s="1410"/>
      <c r="E115" s="1410"/>
      <c r="F115" s="876"/>
      <c r="G115" s="1410"/>
      <c r="H115" s="1410"/>
      <c r="I115" s="1410"/>
    </row>
    <row r="116" spans="1:9" ht="20.85" customHeight="1" x14ac:dyDescent="0.2">
      <c r="A116" s="941"/>
      <c r="B116" s="1410"/>
      <c r="C116" s="1410"/>
      <c r="D116" s="1410"/>
      <c r="E116" s="1410"/>
      <c r="F116" s="876"/>
      <c r="G116" s="1410"/>
      <c r="H116" s="1410"/>
      <c r="I116" s="1410"/>
    </row>
    <row r="117" spans="1:9" ht="20.85" customHeight="1" x14ac:dyDescent="0.2">
      <c r="A117" s="941"/>
      <c r="B117" s="1410"/>
      <c r="C117" s="1410"/>
      <c r="D117" s="1410"/>
      <c r="E117" s="1410"/>
      <c r="F117" s="876"/>
      <c r="G117" s="1410"/>
      <c r="H117" s="1410"/>
      <c r="I117" s="1410"/>
    </row>
    <row r="118" spans="1:9" ht="20.85" customHeight="1" x14ac:dyDescent="0.2">
      <c r="A118" s="941"/>
      <c r="B118" s="1410"/>
      <c r="C118" s="1410"/>
      <c r="D118" s="1410"/>
      <c r="E118" s="1410"/>
      <c r="F118" s="876"/>
      <c r="G118" s="1410"/>
      <c r="H118" s="1410"/>
      <c r="I118" s="1410"/>
    </row>
    <row r="119" spans="1:9" x14ac:dyDescent="0.2">
      <c r="A119" s="627"/>
    </row>
  </sheetData>
  <mergeCells count="91">
    <mergeCell ref="A67:K67"/>
    <mergeCell ref="A41:K41"/>
    <mergeCell ref="A43:K43"/>
    <mergeCell ref="A44:K44"/>
    <mergeCell ref="A45:K45"/>
    <mergeCell ref="A46:K46"/>
    <mergeCell ref="A53:K53"/>
    <mergeCell ref="A56:K56"/>
    <mergeCell ref="A60:K60"/>
    <mergeCell ref="A63:K63"/>
    <mergeCell ref="A66:K66"/>
    <mergeCell ref="B117:E117"/>
    <mergeCell ref="G117:I117"/>
    <mergeCell ref="B118:E118"/>
    <mergeCell ref="G118:I118"/>
    <mergeCell ref="B114:E114"/>
    <mergeCell ref="G114:I114"/>
    <mergeCell ref="B115:E115"/>
    <mergeCell ref="G115:I115"/>
    <mergeCell ref="B116:E116"/>
    <mergeCell ref="G116:I11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H95:K95"/>
    <mergeCell ref="B98:G98"/>
    <mergeCell ref="H98:K98"/>
    <mergeCell ref="B99:G99"/>
    <mergeCell ref="H99:K99"/>
    <mergeCell ref="B96:G96"/>
    <mergeCell ref="H96:K96"/>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A8:K8"/>
    <mergeCell ref="A25:K25"/>
    <mergeCell ref="A26:K26"/>
    <mergeCell ref="A27:K27"/>
    <mergeCell ref="A28:K28"/>
    <mergeCell ref="A10:B10"/>
    <mergeCell ref="A11:B11"/>
    <mergeCell ref="A12:B12"/>
    <mergeCell ref="A13:B13"/>
    <mergeCell ref="A14:B14"/>
    <mergeCell ref="A7:K7"/>
    <mergeCell ref="A1:K1"/>
    <mergeCell ref="A2:K2"/>
    <mergeCell ref="A4:K4"/>
    <mergeCell ref="A5:K5"/>
    <mergeCell ref="A6:K6"/>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7" sqref="A7:K7"/>
    </sheetView>
  </sheetViews>
  <sheetFormatPr defaultColWidth="9.140625" defaultRowHeight="12.75" x14ac:dyDescent="0.2"/>
  <cols>
    <col min="1" max="1" width="7.7109375" style="600" customWidth="1"/>
    <col min="2" max="5" width="11.28515625" style="600" customWidth="1"/>
    <col min="6" max="11" width="11.7109375" style="600" customWidth="1"/>
    <col min="12" max="16384" width="9.140625" style="600"/>
  </cols>
  <sheetData>
    <row r="1" spans="1:11" ht="18" x14ac:dyDescent="0.25">
      <c r="A1" s="1370">
        <f>'GENERAL FUND-OPERATING(48-53)'!A1</f>
        <v>0</v>
      </c>
      <c r="B1" s="1370"/>
      <c r="C1" s="1370"/>
      <c r="D1" s="1370"/>
      <c r="E1" s="1370"/>
      <c r="F1" s="1370"/>
      <c r="G1" s="1370"/>
      <c r="H1" s="1370"/>
      <c r="I1" s="1370"/>
      <c r="J1" s="1370"/>
      <c r="K1" s="1370"/>
    </row>
    <row r="2" spans="1:11" ht="18" x14ac:dyDescent="0.25">
      <c r="A2" s="1370" t="str">
        <f>'GENERAL FUND-OPERATING(48-53)'!A5</f>
        <v>FISCAL YEAR ENDING JUNE 30, 2024</v>
      </c>
      <c r="B2" s="1370"/>
      <c r="C2" s="1370"/>
      <c r="D2" s="1370"/>
      <c r="E2" s="1370"/>
      <c r="F2" s="1370"/>
      <c r="G2" s="1370"/>
      <c r="H2" s="1370"/>
      <c r="I2" s="1370"/>
      <c r="J2" s="1370"/>
      <c r="K2" s="1370"/>
    </row>
    <row r="3" spans="1:11" ht="9" customHeight="1" x14ac:dyDescent="0.2">
      <c r="A3" s="769"/>
      <c r="B3" s="769"/>
      <c r="C3" s="769"/>
      <c r="D3" s="769"/>
      <c r="E3" s="769"/>
      <c r="F3" s="769"/>
      <c r="G3" s="769"/>
      <c r="H3" s="769"/>
      <c r="I3" s="769"/>
      <c r="J3" s="769"/>
    </row>
    <row r="4" spans="1:11" ht="15.75" x14ac:dyDescent="0.25">
      <c r="A4" s="1526" t="s">
        <v>1959</v>
      </c>
      <c r="B4" s="1526"/>
      <c r="C4" s="1526"/>
      <c r="D4" s="1526"/>
      <c r="E4" s="1526"/>
      <c r="F4" s="1526"/>
      <c r="G4" s="1526"/>
      <c r="H4" s="1526"/>
      <c r="I4" s="1526"/>
      <c r="J4" s="1526"/>
      <c r="K4" s="1526"/>
    </row>
    <row r="5" spans="1:11" ht="15.75" x14ac:dyDescent="0.25">
      <c r="A5" s="1526" t="s">
        <v>2272</v>
      </c>
      <c r="B5" s="1526"/>
      <c r="C5" s="1526"/>
      <c r="D5" s="1526"/>
      <c r="E5" s="1526"/>
      <c r="F5" s="1526"/>
      <c r="G5" s="1526"/>
      <c r="H5" s="1526"/>
      <c r="I5" s="1526"/>
      <c r="J5" s="1526"/>
      <c r="K5" s="1526"/>
    </row>
    <row r="6" spans="1:11" ht="15.75" x14ac:dyDescent="0.25">
      <c r="A6" s="1526" t="s">
        <v>1941</v>
      </c>
      <c r="B6" s="1526"/>
      <c r="C6" s="1526"/>
      <c r="D6" s="1526"/>
      <c r="E6" s="1526"/>
      <c r="F6" s="1526"/>
      <c r="G6" s="1526"/>
      <c r="H6" s="1526"/>
      <c r="I6" s="1526"/>
      <c r="J6" s="1526"/>
      <c r="K6" s="1526"/>
    </row>
    <row r="7" spans="1:11" ht="15.75" x14ac:dyDescent="0.25">
      <c r="A7" s="1526" t="s">
        <v>1942</v>
      </c>
      <c r="B7" s="1526"/>
      <c r="C7" s="1526"/>
      <c r="D7" s="1526"/>
      <c r="E7" s="1526"/>
      <c r="F7" s="1526"/>
      <c r="G7" s="1526"/>
      <c r="H7" s="1526"/>
      <c r="I7" s="1526"/>
      <c r="J7" s="1526"/>
      <c r="K7" s="1526"/>
    </row>
    <row r="8" spans="1:11" x14ac:dyDescent="0.2">
      <c r="A8" s="1541" t="s">
        <v>1943</v>
      </c>
      <c r="B8" s="1541"/>
      <c r="C8" s="1541"/>
      <c r="D8" s="1541"/>
      <c r="E8" s="1541"/>
      <c r="F8" s="1541"/>
      <c r="G8" s="1541"/>
      <c r="H8" s="1541"/>
      <c r="I8" s="1541"/>
      <c r="J8" s="1541"/>
      <c r="K8" s="1541"/>
    </row>
    <row r="9" spans="1:11" ht="6.75" customHeight="1" x14ac:dyDescent="0.2">
      <c r="A9" s="766"/>
      <c r="B9" s="766"/>
      <c r="C9" s="766"/>
      <c r="D9" s="766"/>
      <c r="E9" s="766"/>
      <c r="F9" s="766"/>
      <c r="G9" s="766"/>
      <c r="H9" s="766"/>
      <c r="I9" s="766"/>
      <c r="J9" s="766"/>
      <c r="K9" s="766"/>
    </row>
    <row r="10" spans="1:11" ht="14.25" customHeight="1" x14ac:dyDescent="0.2">
      <c r="A10" s="1614" t="s">
        <v>1944</v>
      </c>
      <c r="B10" s="1615"/>
      <c r="C10" s="1181">
        <v>2023</v>
      </c>
      <c r="D10" s="909">
        <v>2022</v>
      </c>
      <c r="E10" s="909">
        <v>2021</v>
      </c>
      <c r="F10" s="909">
        <v>2020</v>
      </c>
      <c r="G10" s="896">
        <v>2019</v>
      </c>
      <c r="H10" s="896">
        <v>2018</v>
      </c>
      <c r="I10" s="909">
        <v>2017</v>
      </c>
      <c r="J10" s="909">
        <v>2016</v>
      </c>
      <c r="K10" s="909">
        <v>2015</v>
      </c>
    </row>
    <row r="11" spans="1:11" ht="24.75" customHeight="1" x14ac:dyDescent="0.2">
      <c r="A11" s="1616" t="s">
        <v>1945</v>
      </c>
      <c r="B11" s="1617"/>
      <c r="C11" s="1182">
        <v>2022</v>
      </c>
      <c r="D11" s="916">
        <v>2021</v>
      </c>
      <c r="E11" s="916">
        <v>2020</v>
      </c>
      <c r="F11" s="916">
        <v>2019</v>
      </c>
      <c r="G11" s="898">
        <v>2018</v>
      </c>
      <c r="H11" s="898">
        <v>2017</v>
      </c>
      <c r="I11" s="916">
        <v>2016</v>
      </c>
      <c r="J11" s="916">
        <v>2015</v>
      </c>
      <c r="K11" s="916">
        <v>2014</v>
      </c>
    </row>
    <row r="12" spans="1:11" ht="38.25" customHeight="1" x14ac:dyDescent="0.2">
      <c r="A12" s="1531" t="s">
        <v>2229</v>
      </c>
      <c r="B12" s="1417"/>
      <c r="C12" s="1183"/>
      <c r="D12" s="675"/>
      <c r="E12" s="917"/>
      <c r="F12" s="675"/>
      <c r="G12" s="942"/>
      <c r="H12" s="899"/>
      <c r="I12" s="900"/>
      <c r="J12" s="900"/>
      <c r="K12" s="900"/>
    </row>
    <row r="13" spans="1:11" ht="39" customHeight="1" x14ac:dyDescent="0.2">
      <c r="A13" s="1531" t="s">
        <v>2228</v>
      </c>
      <c r="B13" s="1417"/>
      <c r="C13" s="1183"/>
      <c r="D13" s="675"/>
      <c r="E13" s="917"/>
      <c r="F13" s="675"/>
      <c r="G13" s="943"/>
      <c r="H13" s="901"/>
      <c r="I13" s="902"/>
      <c r="J13" s="902"/>
      <c r="K13" s="902"/>
    </row>
    <row r="14" spans="1:11" ht="50.25" customHeight="1" x14ac:dyDescent="0.2">
      <c r="A14" s="1531" t="s">
        <v>2234</v>
      </c>
      <c r="B14" s="1417"/>
      <c r="C14" s="1183"/>
      <c r="D14" s="675"/>
      <c r="E14" s="917"/>
      <c r="F14" s="675"/>
      <c r="G14" s="943"/>
      <c r="H14" s="901"/>
      <c r="I14" s="902"/>
      <c r="J14" s="902"/>
      <c r="K14" s="902"/>
    </row>
    <row r="15" spans="1:11" ht="18" customHeight="1" x14ac:dyDescent="0.2">
      <c r="A15" s="1608" t="s">
        <v>878</v>
      </c>
      <c r="B15" s="1609"/>
      <c r="C15" s="903">
        <f t="shared" ref="C15:J15" si="0">C14+C13</f>
        <v>0</v>
      </c>
      <c r="D15" s="903">
        <f t="shared" si="0"/>
        <v>0</v>
      </c>
      <c r="E15" s="903">
        <f t="shared" si="0"/>
        <v>0</v>
      </c>
      <c r="F15" s="903">
        <f t="shared" si="0"/>
        <v>0</v>
      </c>
      <c r="G15" s="903">
        <f t="shared" si="0"/>
        <v>0</v>
      </c>
      <c r="H15" s="903">
        <f t="shared" si="0"/>
        <v>0</v>
      </c>
      <c r="I15" s="903">
        <f t="shared" si="0"/>
        <v>0</v>
      </c>
      <c r="J15" s="903">
        <f t="shared" si="0"/>
        <v>0</v>
      </c>
      <c r="K15" s="903">
        <f>K14+K13</f>
        <v>0</v>
      </c>
    </row>
    <row r="16" spans="1:11" ht="7.5" customHeight="1" x14ac:dyDescent="0.2">
      <c r="I16" s="616"/>
      <c r="J16" s="616"/>
      <c r="K16" s="616"/>
    </row>
    <row r="17" spans="1:11" ht="27.75" customHeight="1" x14ac:dyDescent="0.2">
      <c r="A17" s="1531" t="s">
        <v>2671</v>
      </c>
      <c r="B17" s="1417"/>
      <c r="C17" s="1183"/>
      <c r="D17" s="660"/>
      <c r="E17" s="922"/>
      <c r="F17" s="660"/>
      <c r="G17" s="944"/>
      <c r="H17" s="905"/>
      <c r="I17" s="902"/>
      <c r="J17" s="902"/>
      <c r="K17" s="902"/>
    </row>
    <row r="18" spans="1:11" ht="53.25" customHeight="1" x14ac:dyDescent="0.2">
      <c r="A18" s="1531" t="s">
        <v>1946</v>
      </c>
      <c r="B18" s="1417"/>
      <c r="C18" s="1183"/>
      <c r="D18" s="675"/>
      <c r="E18" s="917"/>
      <c r="F18" s="675"/>
      <c r="G18" s="945"/>
      <c r="H18" s="906"/>
      <c r="I18" s="907"/>
      <c r="J18" s="907"/>
      <c r="K18" s="907"/>
    </row>
    <row r="19" spans="1:11" ht="40.5" customHeight="1" x14ac:dyDescent="0.2">
      <c r="A19" s="1531" t="s">
        <v>1947</v>
      </c>
      <c r="B19" s="1417"/>
      <c r="C19" s="1183"/>
      <c r="D19" s="675"/>
      <c r="E19" s="917"/>
      <c r="F19" s="675"/>
      <c r="G19" s="945"/>
      <c r="H19" s="906"/>
      <c r="I19" s="907"/>
      <c r="J19" s="907"/>
      <c r="K19" s="907"/>
    </row>
    <row r="21" spans="1:11" x14ac:dyDescent="0.2">
      <c r="A21" s="1613" t="s">
        <v>2232</v>
      </c>
      <c r="B21" s="1613"/>
      <c r="C21" s="1613"/>
      <c r="D21" s="1613"/>
      <c r="E21" s="1613"/>
      <c r="F21" s="1613"/>
      <c r="G21" s="1613"/>
      <c r="H21" s="1613"/>
      <c r="I21" s="1613"/>
      <c r="J21" s="1613"/>
      <c r="K21" s="1613"/>
    </row>
    <row r="22" spans="1:11" ht="29.25" customHeight="1" x14ac:dyDescent="0.2">
      <c r="A22" s="1612" t="s">
        <v>2759</v>
      </c>
      <c r="B22" s="1612"/>
      <c r="C22" s="1612"/>
      <c r="D22" s="1612"/>
      <c r="E22" s="1612"/>
      <c r="F22" s="1612"/>
      <c r="G22" s="1612"/>
      <c r="H22" s="1612"/>
      <c r="I22" s="1612"/>
      <c r="J22" s="1612"/>
      <c r="K22" s="1612"/>
    </row>
    <row r="23" spans="1:11" x14ac:dyDescent="0.2">
      <c r="A23" s="1613" t="s">
        <v>1957</v>
      </c>
      <c r="B23" s="1613"/>
      <c r="C23" s="1613"/>
      <c r="D23" s="1613"/>
      <c r="E23" s="1613"/>
      <c r="F23" s="1613"/>
      <c r="G23" s="1613"/>
      <c r="H23" s="1613"/>
      <c r="I23" s="1613"/>
      <c r="J23" s="1613"/>
      <c r="K23" s="1613"/>
    </row>
    <row r="24" spans="1:11" ht="9" customHeight="1" x14ac:dyDescent="0.2">
      <c r="B24" s="908"/>
      <c r="C24" s="908"/>
    </row>
    <row r="25" spans="1:11" ht="15.75" x14ac:dyDescent="0.25">
      <c r="A25" s="1526">
        <f>A1</f>
        <v>0</v>
      </c>
      <c r="B25" s="1526"/>
      <c r="C25" s="1526"/>
      <c r="D25" s="1526"/>
      <c r="E25" s="1526"/>
      <c r="F25" s="1526"/>
      <c r="G25" s="1526"/>
      <c r="H25" s="1526"/>
      <c r="I25" s="1526"/>
      <c r="J25" s="1526"/>
      <c r="K25" s="1526"/>
    </row>
    <row r="26" spans="1:11" ht="15.75" x14ac:dyDescent="0.25">
      <c r="A26" s="1526" t="s">
        <v>1940</v>
      </c>
      <c r="B26" s="1526"/>
      <c r="C26" s="1526"/>
      <c r="D26" s="1526"/>
      <c r="E26" s="1526"/>
      <c r="F26" s="1526"/>
      <c r="G26" s="1526"/>
      <c r="H26" s="1526"/>
      <c r="I26" s="1526"/>
      <c r="J26" s="1526"/>
      <c r="K26" s="1526"/>
    </row>
    <row r="27" spans="1:11" ht="15.75" x14ac:dyDescent="0.25">
      <c r="A27" s="1526" t="s">
        <v>1949</v>
      </c>
      <c r="B27" s="1526"/>
      <c r="C27" s="1526"/>
      <c r="D27" s="1526"/>
      <c r="E27" s="1526"/>
      <c r="F27" s="1526"/>
      <c r="G27" s="1526"/>
      <c r="H27" s="1526"/>
      <c r="I27" s="1526"/>
      <c r="J27" s="1526"/>
      <c r="K27" s="1526"/>
    </row>
    <row r="28" spans="1:11" ht="15.75" x14ac:dyDescent="0.25">
      <c r="A28" s="1526" t="s">
        <v>1942</v>
      </c>
      <c r="B28" s="1526"/>
      <c r="C28" s="1526"/>
      <c r="D28" s="1526"/>
      <c r="E28" s="1526"/>
      <c r="F28" s="1526"/>
      <c r="G28" s="1526"/>
      <c r="H28" s="1526"/>
      <c r="I28" s="1526"/>
      <c r="J28" s="1526"/>
      <c r="K28" s="1526"/>
    </row>
    <row r="29" spans="1:11" x14ac:dyDescent="0.2">
      <c r="A29" s="1541" t="s">
        <v>1950</v>
      </c>
      <c r="B29" s="1541"/>
      <c r="C29" s="1541"/>
      <c r="D29" s="1541"/>
      <c r="E29" s="1541"/>
      <c r="F29" s="1541"/>
      <c r="G29" s="1541"/>
      <c r="H29" s="1541"/>
      <c r="I29" s="1541"/>
      <c r="J29" s="1541"/>
      <c r="K29" s="1541"/>
    </row>
    <row r="31" spans="1:11" ht="12.75" customHeight="1" x14ac:dyDescent="0.2">
      <c r="A31" s="1529" t="s">
        <v>1951</v>
      </c>
      <c r="B31" s="1533"/>
      <c r="C31" s="1187">
        <v>2023</v>
      </c>
      <c r="D31" s="887">
        <v>2022</v>
      </c>
      <c r="E31" s="887">
        <v>2021</v>
      </c>
      <c r="F31" s="909">
        <v>2020</v>
      </c>
      <c r="G31" s="896">
        <v>2019</v>
      </c>
      <c r="H31" s="896">
        <v>2018</v>
      </c>
      <c r="I31" s="909">
        <v>2017</v>
      </c>
      <c r="J31" s="909">
        <v>2016</v>
      </c>
      <c r="K31" s="909">
        <v>2015</v>
      </c>
    </row>
    <row r="32" spans="1:11" ht="41.25" customHeight="1" x14ac:dyDescent="0.2">
      <c r="A32" s="1531" t="s">
        <v>1958</v>
      </c>
      <c r="B32" s="1417"/>
      <c r="C32" s="1183"/>
      <c r="D32" s="675"/>
      <c r="E32" s="917"/>
      <c r="F32" s="675"/>
      <c r="G32" s="943"/>
      <c r="H32" s="901"/>
      <c r="I32" s="902"/>
      <c r="J32" s="902"/>
      <c r="K32" s="902"/>
    </row>
    <row r="33" spans="1:11" ht="53.25" customHeight="1" x14ac:dyDescent="0.2">
      <c r="A33" s="1531" t="s">
        <v>1954</v>
      </c>
      <c r="B33" s="1417"/>
      <c r="C33" s="1183"/>
      <c r="D33" s="675"/>
      <c r="E33" s="917"/>
      <c r="F33" s="675"/>
      <c r="G33" s="943"/>
      <c r="H33" s="901"/>
      <c r="I33" s="902"/>
      <c r="J33" s="902"/>
      <c r="K33" s="902"/>
    </row>
    <row r="34" spans="1:11" ht="28.5" customHeight="1" x14ac:dyDescent="0.2">
      <c r="A34" s="1531" t="s">
        <v>1955</v>
      </c>
      <c r="B34" s="1417"/>
      <c r="C34" s="1183"/>
      <c r="D34" s="675"/>
      <c r="E34" s="917"/>
      <c r="F34" s="675"/>
      <c r="G34" s="943"/>
      <c r="H34" s="901"/>
      <c r="I34" s="902"/>
      <c r="J34" s="902"/>
      <c r="K34" s="902"/>
    </row>
    <row r="35" spans="1:11" ht="25.5" customHeight="1" x14ac:dyDescent="0.2">
      <c r="A35" s="1531" t="s">
        <v>2671</v>
      </c>
      <c r="B35" s="1417"/>
      <c r="C35" s="1183"/>
      <c r="D35" s="660"/>
      <c r="E35" s="922"/>
      <c r="F35" s="895"/>
      <c r="G35" s="946"/>
      <c r="H35" s="910"/>
      <c r="I35" s="902"/>
      <c r="J35" s="902"/>
      <c r="K35" s="902"/>
    </row>
    <row r="36" spans="1:11" ht="43.5" customHeight="1" x14ac:dyDescent="0.2">
      <c r="A36" s="1531" t="s">
        <v>1956</v>
      </c>
      <c r="B36" s="1417"/>
      <c r="C36" s="1183"/>
      <c r="D36" s="675"/>
      <c r="E36" s="917"/>
      <c r="F36" s="660"/>
      <c r="G36" s="947"/>
      <c r="H36" s="911"/>
      <c r="I36" s="907"/>
      <c r="J36" s="907"/>
      <c r="K36" s="907"/>
    </row>
    <row r="37" spans="1:11" ht="10.5" customHeight="1" x14ac:dyDescent="0.2">
      <c r="A37" s="674"/>
      <c r="B37" s="674"/>
      <c r="C37" s="674"/>
      <c r="D37" s="674"/>
      <c r="E37" s="674"/>
      <c r="G37" s="948"/>
      <c r="H37" s="949"/>
      <c r="I37" s="950"/>
      <c r="J37" s="950"/>
      <c r="K37" s="950"/>
    </row>
    <row r="38" spans="1:11" ht="15" customHeight="1" x14ac:dyDescent="0.2">
      <c r="A38" s="1613" t="s">
        <v>2672</v>
      </c>
      <c r="B38" s="1613"/>
      <c r="C38" s="1613"/>
      <c r="D38" s="1613"/>
      <c r="E38" s="1613"/>
      <c r="F38" s="1613"/>
      <c r="G38" s="1613"/>
      <c r="H38" s="1613"/>
      <c r="I38" s="1613"/>
      <c r="J38" s="1613"/>
      <c r="K38" s="1613"/>
    </row>
    <row r="39" spans="1:11" ht="29.25" customHeight="1" x14ac:dyDescent="0.2">
      <c r="A39" s="1612" t="s">
        <v>2759</v>
      </c>
      <c r="B39" s="1612"/>
      <c r="C39" s="1612"/>
      <c r="D39" s="1612"/>
      <c r="E39" s="1612"/>
      <c r="F39" s="1612"/>
      <c r="G39" s="1612"/>
      <c r="H39" s="1612"/>
      <c r="I39" s="1612"/>
      <c r="J39" s="1612"/>
      <c r="K39" s="1612"/>
    </row>
    <row r="40" spans="1:11" x14ac:dyDescent="0.2">
      <c r="A40" s="1613" t="s">
        <v>1957</v>
      </c>
      <c r="B40" s="1613"/>
      <c r="C40" s="1613"/>
      <c r="D40" s="1613"/>
      <c r="E40" s="1613"/>
      <c r="F40" s="1613"/>
      <c r="G40" s="1613"/>
      <c r="H40" s="1613"/>
      <c r="I40" s="1613"/>
      <c r="J40" s="1613"/>
      <c r="K40" s="1613"/>
    </row>
    <row r="41" spans="1:11" ht="9" customHeight="1" x14ac:dyDescent="0.2">
      <c r="B41" s="908"/>
      <c r="C41" s="908"/>
    </row>
    <row r="42" spans="1:11" x14ac:dyDescent="0.2">
      <c r="A42" s="1618" t="s">
        <v>1966</v>
      </c>
      <c r="B42" s="1541"/>
      <c r="C42" s="1541"/>
      <c r="D42" s="1541"/>
      <c r="E42" s="1541"/>
      <c r="F42" s="1541"/>
      <c r="G42" s="1541"/>
      <c r="H42" s="1541"/>
      <c r="I42" s="1541"/>
      <c r="J42" s="1541"/>
      <c r="K42" s="1541"/>
    </row>
    <row r="43" spans="1:11" x14ac:dyDescent="0.2">
      <c r="A43" s="771"/>
      <c r="B43" s="769"/>
      <c r="C43" s="769"/>
      <c r="D43" s="769"/>
      <c r="E43" s="769"/>
      <c r="F43" s="769"/>
      <c r="G43" s="769"/>
      <c r="H43" s="769"/>
      <c r="I43" s="769"/>
      <c r="J43" s="769"/>
      <c r="K43" s="769"/>
    </row>
    <row r="44" spans="1:11" x14ac:dyDescent="0.2">
      <c r="A44" s="1541">
        <f>A1</f>
        <v>0</v>
      </c>
      <c r="B44" s="1541"/>
      <c r="C44" s="1541"/>
      <c r="D44" s="1541"/>
      <c r="E44" s="1541"/>
      <c r="F44" s="1541"/>
      <c r="G44" s="1541"/>
      <c r="H44" s="1541"/>
      <c r="I44" s="1541"/>
      <c r="J44" s="1541"/>
      <c r="K44" s="1541"/>
    </row>
    <row r="45" spans="1:11" x14ac:dyDescent="0.2">
      <c r="A45" s="1541" t="s">
        <v>1932</v>
      </c>
      <c r="B45" s="1541"/>
      <c r="C45" s="1541"/>
      <c r="D45" s="1541"/>
      <c r="E45" s="1541"/>
      <c r="F45" s="1541"/>
      <c r="G45" s="1541"/>
      <c r="H45" s="1541"/>
      <c r="I45" s="1541"/>
      <c r="J45" s="1541"/>
      <c r="K45" s="1541"/>
    </row>
    <row r="46" spans="1:11" x14ac:dyDescent="0.2">
      <c r="A46" s="1541" t="s">
        <v>2760</v>
      </c>
      <c r="B46" s="1541"/>
      <c r="C46" s="1541"/>
      <c r="D46" s="1541"/>
      <c r="E46" s="1541"/>
      <c r="F46" s="1541"/>
      <c r="G46" s="1541"/>
      <c r="H46" s="1541"/>
      <c r="I46" s="1541"/>
      <c r="J46" s="1541"/>
      <c r="K46" s="1541"/>
    </row>
    <row r="47" spans="1:11" x14ac:dyDescent="0.2">
      <c r="A47" s="1541">
        <v>82</v>
      </c>
      <c r="B47" s="1541"/>
      <c r="C47" s="1541"/>
      <c r="D47" s="1541"/>
      <c r="E47" s="1541"/>
      <c r="F47" s="1541"/>
      <c r="G47" s="1541"/>
      <c r="H47" s="1541"/>
      <c r="I47" s="1541"/>
      <c r="J47" s="1541"/>
      <c r="K47" s="1541"/>
    </row>
    <row r="49" spans="1:11" x14ac:dyDescent="0.2">
      <c r="A49" s="951" t="s">
        <v>2180</v>
      </c>
      <c r="B49" s="952"/>
      <c r="C49" s="952"/>
      <c r="D49" s="952"/>
      <c r="E49" s="952"/>
      <c r="F49" s="952"/>
      <c r="G49" s="952"/>
      <c r="H49" s="952"/>
      <c r="I49" s="952"/>
      <c r="J49" s="952"/>
      <c r="K49" s="952"/>
    </row>
    <row r="50" spans="1:11" ht="12.75" customHeight="1" x14ac:dyDescent="0.2">
      <c r="A50" s="953" t="s">
        <v>2193</v>
      </c>
      <c r="B50" s="952"/>
      <c r="C50" s="952"/>
      <c r="D50" s="952"/>
      <c r="E50" s="952"/>
      <c r="F50" s="952"/>
      <c r="G50" s="952"/>
      <c r="H50" s="952"/>
      <c r="I50" s="952"/>
      <c r="J50" s="952"/>
      <c r="K50" s="952"/>
    </row>
    <row r="51" spans="1:11" ht="11.25" customHeight="1" x14ac:dyDescent="0.2">
      <c r="A51" s="953"/>
      <c r="B51" s="952"/>
      <c r="C51" s="952"/>
      <c r="D51" s="952"/>
      <c r="E51" s="952"/>
      <c r="F51" s="952"/>
      <c r="G51" s="952"/>
      <c r="H51" s="952"/>
      <c r="I51" s="952"/>
      <c r="J51" s="952"/>
      <c r="K51" s="952"/>
    </row>
    <row r="52" spans="1:11" x14ac:dyDescent="0.2">
      <c r="A52" s="951">
        <v>2017</v>
      </c>
      <c r="B52" s="952"/>
      <c r="C52" s="952"/>
      <c r="D52" s="952"/>
      <c r="E52" s="952"/>
      <c r="F52" s="952"/>
      <c r="G52" s="952"/>
      <c r="H52" s="952"/>
      <c r="I52" s="952"/>
      <c r="J52" s="952"/>
      <c r="K52" s="952"/>
    </row>
    <row r="53" spans="1:11" x14ac:dyDescent="0.2">
      <c r="A53" s="954" t="s">
        <v>2214</v>
      </c>
      <c r="B53" s="952"/>
      <c r="C53" s="952"/>
      <c r="D53" s="952"/>
      <c r="E53" s="952"/>
      <c r="F53" s="952"/>
      <c r="G53" s="952"/>
      <c r="H53" s="952"/>
      <c r="I53" s="952"/>
      <c r="J53" s="952"/>
      <c r="K53" s="952"/>
    </row>
    <row r="54" spans="1:11" x14ac:dyDescent="0.2">
      <c r="A54" s="1645" t="s">
        <v>2194</v>
      </c>
      <c r="B54" s="1645"/>
      <c r="C54" s="1645"/>
      <c r="D54" s="1645"/>
      <c r="E54" s="1645"/>
      <c r="F54" s="1645"/>
      <c r="G54" s="1645"/>
      <c r="H54" s="1645"/>
      <c r="I54" s="1645"/>
      <c r="J54" s="1645"/>
      <c r="K54" s="1645"/>
    </row>
    <row r="55" spans="1:11" ht="14.25" customHeight="1" x14ac:dyDescent="0.25">
      <c r="A55" s="955" t="s">
        <v>2321</v>
      </c>
      <c r="B55" s="952"/>
      <c r="C55" s="952"/>
      <c r="D55" s="952"/>
      <c r="E55" s="952"/>
      <c r="F55" s="952"/>
      <c r="G55" s="952"/>
      <c r="H55" s="952"/>
      <c r="I55" s="952"/>
      <c r="J55" s="952"/>
      <c r="K55" s="952"/>
    </row>
    <row r="56" spans="1:11" x14ac:dyDescent="0.2">
      <c r="A56" s="956" t="s">
        <v>2197</v>
      </c>
      <c r="B56" s="952"/>
      <c r="C56" s="952"/>
      <c r="D56" s="952"/>
      <c r="E56" s="952"/>
      <c r="F56" s="952"/>
      <c r="G56" s="952"/>
      <c r="H56" s="952"/>
      <c r="I56" s="952"/>
      <c r="J56" s="952"/>
      <c r="K56" s="952"/>
    </row>
    <row r="57" spans="1:11" x14ac:dyDescent="0.2">
      <c r="A57" s="1644" t="s">
        <v>2198</v>
      </c>
      <c r="B57" s="1644"/>
      <c r="C57" s="1644"/>
      <c r="D57" s="1644"/>
      <c r="E57" s="1644"/>
      <c r="F57" s="1644"/>
      <c r="G57" s="1644"/>
      <c r="H57" s="1644"/>
      <c r="I57" s="1644"/>
      <c r="J57" s="1644"/>
      <c r="K57" s="1644"/>
    </row>
    <row r="58" spans="1:11" ht="15" customHeight="1" x14ac:dyDescent="0.25">
      <c r="A58" s="955" t="s">
        <v>2322</v>
      </c>
      <c r="B58" s="952"/>
      <c r="C58" s="952"/>
      <c r="D58" s="952"/>
      <c r="E58" s="952"/>
      <c r="F58" s="952"/>
      <c r="G58" s="952"/>
      <c r="H58" s="952"/>
      <c r="I58" s="952"/>
      <c r="J58" s="952"/>
      <c r="K58" s="952"/>
    </row>
    <row r="59" spans="1:11" x14ac:dyDescent="0.2">
      <c r="A59" s="956" t="s">
        <v>2199</v>
      </c>
      <c r="B59" s="952"/>
      <c r="C59" s="952"/>
      <c r="D59" s="952"/>
      <c r="E59" s="952"/>
      <c r="F59" s="952"/>
      <c r="G59" s="952"/>
      <c r="H59" s="952"/>
      <c r="I59" s="952"/>
      <c r="J59" s="952"/>
      <c r="K59" s="952"/>
    </row>
    <row r="60" spans="1:11" ht="14.25" customHeight="1" x14ac:dyDescent="0.2">
      <c r="A60" s="956" t="s">
        <v>2200</v>
      </c>
      <c r="B60" s="952"/>
      <c r="C60" s="952"/>
      <c r="D60" s="952"/>
      <c r="E60" s="952"/>
      <c r="F60" s="952"/>
      <c r="G60" s="952"/>
      <c r="H60" s="952"/>
      <c r="I60" s="952"/>
      <c r="J60" s="952"/>
      <c r="K60" s="952"/>
    </row>
    <row r="61" spans="1:11" x14ac:dyDescent="0.2">
      <c r="A61" s="1644" t="s">
        <v>2201</v>
      </c>
      <c r="B61" s="1644"/>
      <c r="C61" s="1644"/>
      <c r="D61" s="1644"/>
      <c r="E61" s="1644"/>
      <c r="F61" s="1644"/>
      <c r="G61" s="1644"/>
      <c r="H61" s="1644"/>
      <c r="I61" s="1644"/>
      <c r="J61" s="1644"/>
      <c r="K61" s="1644"/>
    </row>
    <row r="62" spans="1:11" ht="12.75" customHeight="1" x14ac:dyDescent="0.25">
      <c r="A62" s="955" t="s">
        <v>2323</v>
      </c>
      <c r="B62" s="952"/>
      <c r="C62" s="952"/>
      <c r="D62" s="952"/>
      <c r="E62" s="952"/>
      <c r="F62" s="952"/>
      <c r="G62" s="952"/>
      <c r="H62" s="952"/>
      <c r="I62" s="952"/>
      <c r="J62" s="952"/>
      <c r="K62" s="952"/>
    </row>
    <row r="63" spans="1:11" ht="12.75" customHeight="1" x14ac:dyDescent="0.2">
      <c r="A63" s="956" t="s">
        <v>2202</v>
      </c>
      <c r="B63" s="952"/>
      <c r="C63" s="952"/>
      <c r="D63" s="952"/>
      <c r="E63" s="952"/>
      <c r="F63" s="952"/>
      <c r="G63" s="952"/>
      <c r="H63" s="952"/>
      <c r="I63" s="952"/>
      <c r="J63" s="952"/>
      <c r="K63" s="952"/>
    </row>
    <row r="64" spans="1:11" ht="25.5" customHeight="1" x14ac:dyDescent="0.2">
      <c r="A64" s="956"/>
      <c r="B64" s="1647" t="s">
        <v>2681</v>
      </c>
      <c r="C64" s="1647"/>
      <c r="D64" s="1647"/>
      <c r="E64" s="1647"/>
      <c r="F64" s="1647"/>
      <c r="G64" s="1647"/>
      <c r="H64" s="1647"/>
      <c r="I64" s="1647"/>
      <c r="J64" s="1647"/>
      <c r="K64" s="1647"/>
    </row>
    <row r="65" spans="1:11" ht="11.1" customHeight="1" x14ac:dyDescent="0.2">
      <c r="A65" s="953"/>
      <c r="B65" s="952"/>
      <c r="C65" s="952"/>
      <c r="D65" s="952"/>
      <c r="E65" s="952"/>
      <c r="F65" s="952"/>
      <c r="G65" s="952"/>
      <c r="H65" s="952"/>
      <c r="I65" s="952"/>
      <c r="J65" s="952"/>
      <c r="K65" s="952"/>
    </row>
    <row r="66" spans="1:11" x14ac:dyDescent="0.2">
      <c r="A66" s="954" t="s">
        <v>2215</v>
      </c>
      <c r="B66" s="952"/>
      <c r="C66" s="952"/>
      <c r="D66" s="952"/>
      <c r="E66" s="952"/>
      <c r="F66" s="952"/>
      <c r="G66" s="952"/>
      <c r="H66" s="952"/>
      <c r="I66" s="952"/>
      <c r="J66" s="952"/>
      <c r="K66" s="952"/>
    </row>
    <row r="67" spans="1:11" x14ac:dyDescent="0.2">
      <c r="A67" s="1645" t="s">
        <v>2195</v>
      </c>
      <c r="B67" s="1645"/>
      <c r="C67" s="1645"/>
      <c r="D67" s="1645"/>
      <c r="E67" s="1645"/>
      <c r="F67" s="1645"/>
      <c r="G67" s="1645"/>
      <c r="H67" s="1645"/>
      <c r="I67" s="1645"/>
      <c r="J67" s="1645"/>
      <c r="K67" s="1645"/>
    </row>
    <row r="68" spans="1:11" x14ac:dyDescent="0.2">
      <c r="A68" s="1646" t="s">
        <v>2324</v>
      </c>
      <c r="B68" s="1646"/>
      <c r="C68" s="1646"/>
      <c r="D68" s="1646"/>
      <c r="E68" s="1646"/>
      <c r="F68" s="1646"/>
      <c r="G68" s="1646"/>
      <c r="H68" s="1646"/>
      <c r="I68" s="1646"/>
      <c r="J68" s="1646"/>
      <c r="K68" s="1646"/>
    </row>
    <row r="69" spans="1:11" x14ac:dyDescent="0.2">
      <c r="A69" s="956" t="s">
        <v>2203</v>
      </c>
      <c r="B69" s="952"/>
      <c r="C69" s="952"/>
      <c r="D69" s="952"/>
      <c r="E69" s="952"/>
      <c r="F69" s="952"/>
      <c r="G69" s="952"/>
      <c r="H69" s="952"/>
      <c r="I69" s="952"/>
      <c r="J69" s="952"/>
      <c r="K69" s="952"/>
    </row>
    <row r="70" spans="1:11" ht="15" customHeight="1" x14ac:dyDescent="0.2">
      <c r="A70" s="956" t="s">
        <v>2204</v>
      </c>
      <c r="B70" s="952"/>
      <c r="C70" s="952"/>
      <c r="D70" s="952"/>
      <c r="E70" s="952"/>
      <c r="F70" s="952"/>
      <c r="G70" s="952"/>
      <c r="H70" s="952"/>
      <c r="I70" s="952"/>
      <c r="J70" s="952"/>
      <c r="K70" s="952"/>
    </row>
    <row r="71" spans="1:11" ht="24.75" customHeight="1" x14ac:dyDescent="0.2">
      <c r="A71" s="1644" t="s">
        <v>2205</v>
      </c>
      <c r="B71" s="1644"/>
      <c r="C71" s="1644"/>
      <c r="D71" s="1644"/>
      <c r="E71" s="1644"/>
      <c r="F71" s="1644"/>
      <c r="G71" s="1644"/>
      <c r="H71" s="1644"/>
      <c r="I71" s="1644"/>
      <c r="J71" s="1644"/>
      <c r="K71" s="1644"/>
    </row>
    <row r="72" spans="1:11" ht="26.25" customHeight="1" x14ac:dyDescent="0.2">
      <c r="A72" s="1644" t="s">
        <v>2206</v>
      </c>
      <c r="B72" s="1644"/>
      <c r="C72" s="1644"/>
      <c r="D72" s="1644"/>
      <c r="E72" s="1644"/>
      <c r="F72" s="1644"/>
      <c r="G72" s="1644"/>
      <c r="H72" s="1644"/>
      <c r="I72" s="1644"/>
      <c r="J72" s="1644"/>
      <c r="K72" s="1644"/>
    </row>
    <row r="73" spans="1:11" ht="27" customHeight="1" x14ac:dyDescent="0.2">
      <c r="A73" s="1646" t="s">
        <v>2325</v>
      </c>
      <c r="B73" s="1646"/>
      <c r="C73" s="1646"/>
      <c r="D73" s="1646"/>
      <c r="E73" s="1646"/>
      <c r="F73" s="1646"/>
      <c r="G73" s="1646"/>
      <c r="H73" s="1646"/>
      <c r="I73" s="1646"/>
      <c r="J73" s="1646"/>
      <c r="K73" s="1646"/>
    </row>
    <row r="74" spans="1:11" ht="12" customHeight="1" x14ac:dyDescent="0.2">
      <c r="A74" s="956" t="s">
        <v>2207</v>
      </c>
      <c r="B74" s="952"/>
      <c r="C74" s="952"/>
      <c r="D74" s="952"/>
      <c r="E74" s="952"/>
      <c r="F74" s="952"/>
      <c r="G74" s="952"/>
      <c r="H74" s="952"/>
      <c r="I74" s="952"/>
      <c r="J74" s="952"/>
      <c r="K74" s="952"/>
    </row>
    <row r="75" spans="1:11" ht="12" customHeight="1" x14ac:dyDescent="0.2">
      <c r="A75" s="956" t="s">
        <v>2208</v>
      </c>
      <c r="B75" s="952"/>
      <c r="C75" s="952"/>
      <c r="D75" s="952"/>
      <c r="E75" s="952"/>
      <c r="F75" s="952"/>
      <c r="G75" s="952"/>
      <c r="H75" s="952"/>
      <c r="I75" s="952"/>
      <c r="J75" s="952"/>
      <c r="K75" s="952"/>
    </row>
    <row r="76" spans="1:11" ht="13.5" customHeight="1" x14ac:dyDescent="0.2">
      <c r="A76" s="957" t="s">
        <v>2209</v>
      </c>
      <c r="B76" s="952"/>
      <c r="C76" s="952"/>
      <c r="D76" s="952"/>
      <c r="E76" s="952"/>
      <c r="F76" s="952"/>
      <c r="G76" s="952"/>
      <c r="H76" s="952"/>
      <c r="I76" s="952"/>
      <c r="J76" s="952"/>
      <c r="K76" s="952"/>
    </row>
    <row r="77" spans="1:11" ht="25.5" customHeight="1" x14ac:dyDescent="0.2">
      <c r="A77" s="1654" t="s">
        <v>2210</v>
      </c>
      <c r="B77" s="1654"/>
      <c r="C77" s="1654"/>
      <c r="D77" s="1654"/>
      <c r="E77" s="1654"/>
      <c r="F77" s="1654"/>
      <c r="G77" s="1654"/>
      <c r="H77" s="1654"/>
      <c r="I77" s="1654"/>
      <c r="J77" s="1654"/>
      <c r="K77" s="1654"/>
    </row>
    <row r="78" spans="1:11" x14ac:dyDescent="0.2">
      <c r="A78" s="956" t="s">
        <v>2211</v>
      </c>
      <c r="B78" s="952"/>
      <c r="C78" s="952"/>
      <c r="D78" s="952"/>
      <c r="E78" s="952"/>
      <c r="F78" s="952"/>
      <c r="G78" s="952"/>
      <c r="H78" s="952"/>
      <c r="I78" s="952"/>
      <c r="J78" s="952"/>
      <c r="K78" s="952"/>
    </row>
    <row r="79" spans="1:11" x14ac:dyDescent="0.2">
      <c r="A79" s="957" t="s">
        <v>2212</v>
      </c>
      <c r="B79" s="952"/>
      <c r="C79" s="952"/>
      <c r="D79" s="952"/>
      <c r="E79" s="952"/>
      <c r="F79" s="952"/>
      <c r="G79" s="952"/>
      <c r="H79" s="952"/>
      <c r="I79" s="952"/>
      <c r="J79" s="952"/>
      <c r="K79" s="952"/>
    </row>
    <row r="80" spans="1:11" ht="12" customHeight="1" x14ac:dyDescent="0.2">
      <c r="A80" s="957" t="s">
        <v>2213</v>
      </c>
      <c r="B80" s="952"/>
      <c r="C80" s="952"/>
      <c r="D80" s="952"/>
      <c r="E80" s="952"/>
      <c r="F80" s="952"/>
      <c r="G80" s="952"/>
      <c r="H80" s="952"/>
      <c r="I80" s="952"/>
      <c r="J80" s="952"/>
      <c r="K80" s="952"/>
    </row>
    <row r="81" spans="1:31" ht="12" customHeight="1" x14ac:dyDescent="0.25">
      <c r="A81" s="955" t="s">
        <v>2326</v>
      </c>
      <c r="B81" s="952"/>
      <c r="C81" s="952"/>
      <c r="D81" s="952"/>
      <c r="E81" s="952"/>
      <c r="F81" s="952"/>
      <c r="G81" s="952"/>
      <c r="H81" s="952"/>
      <c r="I81" s="952"/>
      <c r="J81" s="952"/>
      <c r="K81" s="952"/>
    </row>
    <row r="82" spans="1:31" x14ac:dyDescent="0.2">
      <c r="A82" s="952"/>
      <c r="B82" s="952"/>
      <c r="C82" s="952"/>
      <c r="D82" s="952"/>
      <c r="E82" s="952"/>
      <c r="F82" s="952"/>
      <c r="G82" s="952"/>
      <c r="H82" s="952"/>
      <c r="I82" s="952"/>
      <c r="J82" s="952"/>
      <c r="K82" s="952"/>
    </row>
    <row r="83" spans="1:31" x14ac:dyDescent="0.2">
      <c r="A83" s="954" t="s">
        <v>2183</v>
      </c>
      <c r="B83" s="952"/>
      <c r="C83" s="952"/>
      <c r="D83" s="952"/>
      <c r="E83" s="952"/>
      <c r="F83" s="952"/>
      <c r="G83" s="952"/>
      <c r="H83" s="952"/>
      <c r="I83" s="952"/>
      <c r="J83" s="952"/>
      <c r="K83" s="952"/>
    </row>
    <row r="84" spans="1:31" ht="24" customHeight="1" x14ac:dyDescent="0.2">
      <c r="A84" s="1646" t="s">
        <v>2327</v>
      </c>
      <c r="B84" s="1646"/>
      <c r="C84" s="1646"/>
      <c r="D84" s="1646"/>
      <c r="E84" s="1646"/>
      <c r="F84" s="1646"/>
      <c r="G84" s="1646"/>
      <c r="H84" s="1646"/>
      <c r="I84" s="1646"/>
      <c r="J84" s="1646"/>
      <c r="K84" s="1646"/>
    </row>
    <row r="85" spans="1:31" ht="23.25" customHeight="1" x14ac:dyDescent="0.2">
      <c r="A85" s="1646" t="s">
        <v>2328</v>
      </c>
      <c r="B85" s="1646"/>
      <c r="C85" s="1646"/>
      <c r="D85" s="1646"/>
      <c r="E85" s="1646"/>
      <c r="F85" s="1646"/>
      <c r="G85" s="1646"/>
      <c r="H85" s="1646"/>
      <c r="I85" s="1646"/>
      <c r="J85" s="1646"/>
      <c r="K85" s="1646"/>
    </row>
    <row r="86" spans="1:31" x14ac:dyDescent="0.2">
      <c r="A86" s="1646" t="s">
        <v>2329</v>
      </c>
      <c r="B86" s="1646"/>
      <c r="C86" s="1646"/>
      <c r="D86" s="1646"/>
      <c r="E86" s="1646"/>
      <c r="F86" s="1646"/>
      <c r="G86" s="1646"/>
      <c r="H86" s="1646"/>
      <c r="I86" s="1646"/>
      <c r="J86" s="1646"/>
      <c r="K86" s="1646"/>
    </row>
    <row r="87" spans="1:31" ht="12" customHeight="1" x14ac:dyDescent="0.2">
      <c r="A87" s="936"/>
      <c r="B87" s="936"/>
      <c r="C87" s="936"/>
      <c r="D87" s="936"/>
      <c r="E87" s="936"/>
      <c r="F87" s="936"/>
      <c r="G87" s="936"/>
      <c r="H87" s="936"/>
      <c r="I87" s="936"/>
      <c r="J87" s="936"/>
      <c r="K87" s="936"/>
    </row>
    <row r="88" spans="1:31" ht="12" customHeight="1" x14ac:dyDescent="0.2">
      <c r="A88" s="954" t="s">
        <v>2196</v>
      </c>
      <c r="B88" s="936"/>
      <c r="C88" s="936"/>
      <c r="D88" s="936"/>
      <c r="E88" s="936"/>
      <c r="F88" s="936"/>
      <c r="G88" s="936"/>
      <c r="H88" s="936"/>
      <c r="I88" s="936"/>
      <c r="J88" s="936"/>
      <c r="K88" s="936"/>
    </row>
    <row r="89" spans="1:31" ht="15" customHeight="1" x14ac:dyDescent="0.25">
      <c r="A89" s="955" t="s">
        <v>2330</v>
      </c>
      <c r="B89" s="936"/>
      <c r="C89" s="936"/>
      <c r="D89" s="936"/>
      <c r="E89" s="936"/>
      <c r="F89" s="936"/>
      <c r="G89" s="936"/>
      <c r="H89" s="936"/>
      <c r="I89" s="936"/>
      <c r="J89" s="936"/>
      <c r="K89" s="936"/>
      <c r="L89" s="668"/>
      <c r="M89" s="668"/>
      <c r="N89" s="668"/>
      <c r="O89" s="668"/>
      <c r="P89" s="668"/>
      <c r="Q89" s="668"/>
      <c r="R89" s="668"/>
      <c r="S89" s="668"/>
      <c r="T89" s="668"/>
      <c r="U89" s="668"/>
      <c r="V89" s="668"/>
      <c r="W89" s="668"/>
      <c r="X89" s="668"/>
      <c r="Y89" s="668"/>
      <c r="Z89" s="668"/>
      <c r="AA89" s="668"/>
      <c r="AB89" s="668"/>
      <c r="AC89" s="668"/>
      <c r="AD89" s="668"/>
      <c r="AE89" s="668"/>
    </row>
    <row r="90" spans="1:31" ht="11.25" customHeight="1" x14ac:dyDescent="0.2">
      <c r="A90" s="953"/>
      <c r="B90" s="952"/>
      <c r="C90" s="952"/>
      <c r="D90" s="952"/>
      <c r="E90" s="952"/>
      <c r="F90" s="952"/>
      <c r="G90" s="952"/>
      <c r="H90" s="952"/>
      <c r="I90" s="952"/>
      <c r="J90" s="952"/>
      <c r="K90" s="952"/>
      <c r="L90" s="668"/>
      <c r="M90" s="668"/>
      <c r="N90" s="668"/>
      <c r="O90" s="668"/>
      <c r="P90" s="668"/>
      <c r="Q90" s="668"/>
      <c r="R90" s="668"/>
      <c r="S90" s="668"/>
      <c r="T90" s="668"/>
      <c r="U90" s="668"/>
      <c r="V90" s="668"/>
      <c r="W90" s="668"/>
      <c r="X90" s="668"/>
      <c r="Y90" s="668"/>
      <c r="Z90" s="668"/>
      <c r="AA90" s="668"/>
      <c r="AB90" s="668"/>
      <c r="AC90" s="668"/>
      <c r="AD90" s="668"/>
      <c r="AE90" s="668"/>
    </row>
    <row r="91" spans="1:31" ht="14.25" customHeight="1" x14ac:dyDescent="0.2">
      <c r="A91" s="954" t="s">
        <v>2184</v>
      </c>
      <c r="B91" s="952"/>
      <c r="C91" s="952"/>
      <c r="D91" s="952"/>
      <c r="E91" s="952"/>
      <c r="F91" s="952"/>
      <c r="G91" s="952"/>
      <c r="H91" s="952"/>
      <c r="I91" s="952"/>
      <c r="J91" s="952"/>
      <c r="K91" s="952"/>
      <c r="L91" s="668"/>
      <c r="M91" s="668"/>
      <c r="N91" s="668"/>
      <c r="O91" s="668"/>
      <c r="P91" s="668"/>
      <c r="Q91" s="668"/>
      <c r="R91" s="668"/>
      <c r="S91" s="668"/>
      <c r="T91" s="668"/>
      <c r="U91" s="668"/>
      <c r="V91" s="668"/>
      <c r="W91" s="668"/>
      <c r="X91" s="668"/>
      <c r="Y91" s="668"/>
      <c r="Z91" s="668"/>
      <c r="AA91" s="668"/>
      <c r="AB91" s="668"/>
      <c r="AC91" s="668"/>
      <c r="AD91" s="668"/>
      <c r="AE91" s="668"/>
    </row>
    <row r="92" spans="1:31" ht="26.25" customHeight="1" x14ac:dyDescent="0.2">
      <c r="A92" s="1646" t="s">
        <v>2331</v>
      </c>
      <c r="B92" s="1646"/>
      <c r="C92" s="1646"/>
      <c r="D92" s="1646"/>
      <c r="E92" s="1646"/>
      <c r="F92" s="1646"/>
      <c r="G92" s="1646"/>
      <c r="H92" s="1646"/>
      <c r="I92" s="1646"/>
      <c r="J92" s="1646"/>
      <c r="K92" s="1646"/>
      <c r="L92" s="668"/>
      <c r="M92" s="668"/>
      <c r="N92" s="668"/>
      <c r="O92" s="668"/>
      <c r="P92" s="668"/>
      <c r="Q92" s="668"/>
      <c r="R92" s="668"/>
      <c r="S92" s="668"/>
      <c r="T92" s="668"/>
      <c r="U92" s="668"/>
      <c r="V92" s="668"/>
      <c r="W92" s="668"/>
      <c r="X92" s="668"/>
      <c r="Y92" s="668"/>
      <c r="Z92" s="668"/>
      <c r="AA92" s="668"/>
      <c r="AB92" s="668"/>
      <c r="AC92" s="668"/>
      <c r="AD92" s="668"/>
      <c r="AE92" s="668"/>
    </row>
    <row r="93" spans="1:31" ht="9" customHeight="1" x14ac:dyDescent="0.2">
      <c r="A93" s="1647"/>
      <c r="B93" s="1647"/>
      <c r="C93" s="1647"/>
      <c r="D93" s="1647"/>
      <c r="E93" s="1647"/>
      <c r="F93" s="1647"/>
      <c r="G93" s="1647"/>
      <c r="H93" s="1647"/>
      <c r="I93" s="1647"/>
      <c r="J93" s="1647"/>
      <c r="K93" s="1647"/>
    </row>
    <row r="94" spans="1:31" ht="38.25" customHeight="1" x14ac:dyDescent="0.2">
      <c r="A94" s="1647" t="s">
        <v>2682</v>
      </c>
      <c r="B94" s="1647"/>
      <c r="C94" s="1647"/>
      <c r="D94" s="1647"/>
      <c r="E94" s="1647"/>
      <c r="F94" s="1647"/>
      <c r="G94" s="1647"/>
      <c r="H94" s="1647"/>
      <c r="I94" s="1647"/>
      <c r="J94" s="1647"/>
      <c r="K94" s="1647"/>
    </row>
    <row r="95" spans="1:31" ht="15" customHeight="1" x14ac:dyDescent="0.2">
      <c r="A95" s="1064"/>
      <c r="B95" s="1064"/>
      <c r="C95" s="1064"/>
      <c r="D95" s="1064"/>
      <c r="E95" s="1064"/>
      <c r="F95" s="1064"/>
      <c r="G95" s="1064"/>
      <c r="H95" s="1064"/>
      <c r="I95" s="1064"/>
      <c r="J95" s="1064"/>
      <c r="K95" s="1064"/>
    </row>
    <row r="96" spans="1:31" ht="21" customHeight="1" x14ac:dyDescent="0.2">
      <c r="B96" s="1651" t="s">
        <v>1934</v>
      </c>
      <c r="C96" s="1652"/>
      <c r="D96" s="1652"/>
      <c r="E96" s="1652"/>
      <c r="F96" s="1652"/>
      <c r="G96" s="1652"/>
      <c r="H96" s="1655">
        <v>3.5000000000000003E-2</v>
      </c>
      <c r="I96" s="1655"/>
      <c r="J96" s="1655"/>
      <c r="K96" s="1656"/>
    </row>
    <row r="97" spans="1:31" ht="15.75" customHeight="1" x14ac:dyDescent="0.2">
      <c r="B97" s="1648" t="s">
        <v>2070</v>
      </c>
      <c r="C97" s="1649"/>
      <c r="D97" s="1649"/>
      <c r="E97" s="1649"/>
      <c r="F97" s="1649"/>
      <c r="G97" s="1650"/>
      <c r="H97" s="1657">
        <v>7.6499999999999999E-2</v>
      </c>
      <c r="I97" s="1655"/>
      <c r="J97" s="1655"/>
      <c r="K97" s="1656"/>
    </row>
    <row r="98" spans="1:31" ht="18.75" customHeight="1" x14ac:dyDescent="0.2">
      <c r="B98" s="1651" t="s">
        <v>2071</v>
      </c>
      <c r="C98" s="1652"/>
      <c r="D98" s="1652"/>
      <c r="E98" s="1652"/>
      <c r="F98" s="1652"/>
      <c r="G98" s="1653"/>
      <c r="H98" s="1657">
        <v>2.75E-2</v>
      </c>
      <c r="I98" s="1655"/>
      <c r="J98" s="1655"/>
      <c r="K98" s="1656"/>
      <c r="L98" s="668"/>
      <c r="M98" s="668"/>
      <c r="N98" s="668"/>
      <c r="O98" s="668"/>
      <c r="P98" s="668"/>
      <c r="Q98" s="668"/>
      <c r="R98" s="668"/>
      <c r="S98" s="668"/>
      <c r="T98" s="668"/>
      <c r="U98" s="668"/>
      <c r="V98" s="668"/>
      <c r="W98" s="668"/>
      <c r="X98" s="668"/>
      <c r="Y98" s="668"/>
      <c r="Z98" s="668"/>
      <c r="AA98" s="668"/>
      <c r="AB98" s="668"/>
      <c r="AC98" s="668"/>
      <c r="AD98" s="668"/>
      <c r="AE98" s="668"/>
    </row>
    <row r="99" spans="1:31" ht="15.95" customHeight="1" x14ac:dyDescent="0.2">
      <c r="B99" s="1651" t="s">
        <v>2072</v>
      </c>
      <c r="C99" s="1652"/>
      <c r="D99" s="1652"/>
      <c r="E99" s="1652"/>
      <c r="F99" s="1652"/>
      <c r="G99" s="1653"/>
      <c r="H99" s="1651" t="s">
        <v>2073</v>
      </c>
      <c r="I99" s="1652"/>
      <c r="J99" s="1652"/>
      <c r="K99" s="1658"/>
      <c r="L99" s="913"/>
      <c r="M99" s="913"/>
      <c r="N99" s="913"/>
      <c r="O99" s="913"/>
      <c r="P99" s="913"/>
      <c r="Q99" s="913"/>
    </row>
    <row r="100" spans="1:31" ht="15.95" customHeight="1" x14ac:dyDescent="0.2">
      <c r="B100" s="1651" t="s">
        <v>1935</v>
      </c>
      <c r="C100" s="1652"/>
      <c r="D100" s="1652"/>
      <c r="E100" s="1652"/>
      <c r="F100" s="1652"/>
      <c r="G100" s="1653"/>
      <c r="H100" s="1651" t="s">
        <v>2074</v>
      </c>
      <c r="I100" s="1652"/>
      <c r="J100" s="1652"/>
      <c r="K100" s="1658"/>
      <c r="L100" s="913"/>
      <c r="M100" s="913"/>
      <c r="N100" s="913"/>
      <c r="O100" s="913"/>
      <c r="P100" s="913"/>
      <c r="Q100" s="913"/>
    </row>
    <row r="101" spans="1:31" ht="15.95" customHeight="1" x14ac:dyDescent="0.2">
      <c r="B101" s="1651" t="s">
        <v>1937</v>
      </c>
      <c r="C101" s="1652"/>
      <c r="D101" s="1652"/>
      <c r="E101" s="1652"/>
      <c r="F101" s="1652"/>
      <c r="G101" s="1653"/>
      <c r="H101" s="1651" t="s">
        <v>2075</v>
      </c>
      <c r="I101" s="1652"/>
      <c r="J101" s="1652"/>
      <c r="K101" s="1658"/>
      <c r="L101" s="913"/>
      <c r="M101" s="913"/>
      <c r="N101" s="913"/>
      <c r="O101" s="913"/>
      <c r="P101" s="913"/>
      <c r="Q101" s="913"/>
    </row>
    <row r="102" spans="1:31" ht="15.95" customHeight="1" x14ac:dyDescent="0.2">
      <c r="B102" s="1651" t="s">
        <v>1938</v>
      </c>
      <c r="C102" s="1652"/>
      <c r="D102" s="1652"/>
      <c r="E102" s="1652"/>
      <c r="F102" s="1652"/>
      <c r="G102" s="1653"/>
      <c r="H102" s="1651" t="s">
        <v>1939</v>
      </c>
      <c r="I102" s="1652"/>
      <c r="J102" s="1652"/>
      <c r="K102" s="1658"/>
      <c r="L102" s="914"/>
      <c r="M102" s="914"/>
      <c r="N102" s="914"/>
      <c r="O102" s="914"/>
      <c r="P102" s="914"/>
      <c r="Q102" s="914"/>
    </row>
    <row r="103" spans="1:31" ht="38.25" customHeight="1" x14ac:dyDescent="0.2">
      <c r="B103" s="1651" t="s">
        <v>2076</v>
      </c>
      <c r="C103" s="1652"/>
      <c r="D103" s="1652"/>
      <c r="E103" s="1652"/>
      <c r="F103" s="1652"/>
      <c r="G103" s="1653"/>
      <c r="H103" s="1651" t="s">
        <v>2332</v>
      </c>
      <c r="I103" s="1652"/>
      <c r="J103" s="1652"/>
      <c r="K103" s="1658"/>
      <c r="L103" s="914"/>
      <c r="M103" s="914"/>
      <c r="N103" s="914"/>
      <c r="O103" s="914"/>
      <c r="P103" s="914"/>
      <c r="Q103" s="914"/>
    </row>
    <row r="104" spans="1:31" ht="25.5" customHeight="1" x14ac:dyDescent="0.2">
      <c r="B104" s="1651" t="s">
        <v>2077</v>
      </c>
      <c r="C104" s="1652"/>
      <c r="D104" s="1652"/>
      <c r="E104" s="1652"/>
      <c r="F104" s="1652"/>
      <c r="G104" s="1653"/>
      <c r="H104" s="1651" t="s">
        <v>2333</v>
      </c>
      <c r="I104" s="1652"/>
      <c r="J104" s="1652"/>
      <c r="K104" s="1658"/>
      <c r="L104" s="914"/>
      <c r="M104" s="914"/>
      <c r="N104" s="914"/>
      <c r="O104" s="914"/>
      <c r="P104" s="914"/>
      <c r="Q104" s="914"/>
    </row>
    <row r="105" spans="1:31" ht="15.95" customHeight="1" x14ac:dyDescent="0.2">
      <c r="B105" s="1659" t="s">
        <v>1933</v>
      </c>
      <c r="C105" s="1660"/>
      <c r="D105" s="1660"/>
      <c r="E105" s="1660"/>
      <c r="F105" s="1660"/>
      <c r="G105" s="1661"/>
      <c r="H105" s="1657">
        <v>1.5E-3</v>
      </c>
      <c r="I105" s="1655"/>
      <c r="J105" s="1655"/>
      <c r="K105" s="1656"/>
      <c r="L105" s="914"/>
      <c r="M105" s="914"/>
      <c r="N105" s="914"/>
      <c r="O105" s="914"/>
      <c r="P105" s="914"/>
      <c r="Q105" s="914"/>
    </row>
    <row r="106" spans="1:31" ht="15" customHeight="1" x14ac:dyDescent="0.2">
      <c r="B106" s="1064"/>
      <c r="C106" s="1064"/>
      <c r="D106" s="1064"/>
      <c r="E106" s="1064"/>
      <c r="F106" s="1064"/>
      <c r="G106" s="1064"/>
      <c r="H106" s="1067"/>
      <c r="I106" s="1067"/>
      <c r="J106" s="1067"/>
      <c r="K106" s="1067"/>
      <c r="L106" s="914"/>
      <c r="M106" s="914"/>
      <c r="N106" s="914"/>
      <c r="O106" s="914"/>
      <c r="P106" s="914"/>
      <c r="Q106" s="914"/>
    </row>
    <row r="107" spans="1:31" ht="24.75" customHeight="1" x14ac:dyDescent="0.2">
      <c r="A107" s="1647" t="s">
        <v>2069</v>
      </c>
      <c r="B107" s="1647"/>
      <c r="C107" s="1647"/>
      <c r="D107" s="1647"/>
      <c r="E107" s="1647"/>
      <c r="F107" s="1647"/>
      <c r="G107" s="1647"/>
      <c r="H107" s="1647"/>
      <c r="I107" s="1647"/>
      <c r="J107" s="1647"/>
      <c r="K107" s="1647"/>
      <c r="L107" s="914"/>
      <c r="M107" s="914"/>
      <c r="N107" s="914"/>
      <c r="O107" s="914"/>
      <c r="P107" s="914"/>
      <c r="Q107" s="914"/>
    </row>
    <row r="108" spans="1:31" x14ac:dyDescent="0.2">
      <c r="A108" s="939"/>
    </row>
    <row r="110" spans="1:31" x14ac:dyDescent="0.2">
      <c r="A110" s="940"/>
    </row>
    <row r="111" spans="1:31" x14ac:dyDescent="0.2">
      <c r="A111" s="939"/>
    </row>
    <row r="112" spans="1:31" x14ac:dyDescent="0.2">
      <c r="A112" s="627"/>
    </row>
    <row r="113" spans="1:9" ht="21" customHeight="1" x14ac:dyDescent="0.2">
      <c r="A113" s="941"/>
      <c r="B113" s="1639"/>
      <c r="C113" s="1639"/>
      <c r="D113" s="1639"/>
      <c r="E113" s="1639"/>
      <c r="F113" s="938"/>
      <c r="G113" s="1640"/>
      <c r="H113" s="1227"/>
      <c r="I113" s="1227"/>
    </row>
    <row r="114" spans="1:9" ht="20.85" customHeight="1" x14ac:dyDescent="0.2">
      <c r="A114" s="941"/>
      <c r="B114" s="1410"/>
      <c r="C114" s="1410"/>
      <c r="D114" s="1410"/>
      <c r="E114" s="1410"/>
      <c r="F114" s="876"/>
      <c r="G114" s="1640"/>
      <c r="H114" s="1227"/>
      <c r="I114" s="1227"/>
    </row>
    <row r="115" spans="1:9" ht="20.85" customHeight="1" x14ac:dyDescent="0.2">
      <c r="A115" s="941"/>
      <c r="B115" s="1410"/>
      <c r="C115" s="1410"/>
      <c r="D115" s="1410"/>
      <c r="E115" s="1410"/>
      <c r="F115" s="876"/>
      <c r="G115" s="1410"/>
      <c r="H115" s="1410"/>
      <c r="I115" s="1410"/>
    </row>
    <row r="116" spans="1:9" ht="39.75" customHeight="1" x14ac:dyDescent="0.2">
      <c r="A116" s="941"/>
      <c r="B116" s="1410"/>
      <c r="C116" s="1410"/>
      <c r="D116" s="1410"/>
      <c r="E116" s="1410"/>
      <c r="F116" s="876"/>
      <c r="G116" s="1410"/>
      <c r="H116" s="1410"/>
      <c r="I116" s="1410"/>
    </row>
    <row r="117" spans="1:9" ht="20.85" customHeight="1" x14ac:dyDescent="0.2">
      <c r="A117" s="941"/>
      <c r="B117" s="1410"/>
      <c r="C117" s="1410"/>
      <c r="D117" s="1410"/>
      <c r="E117" s="1410"/>
      <c r="F117" s="876"/>
      <c r="G117" s="1410"/>
      <c r="H117" s="1410"/>
      <c r="I117" s="1410"/>
    </row>
    <row r="118" spans="1:9" ht="20.85" customHeight="1" x14ac:dyDescent="0.2">
      <c r="A118" s="941"/>
      <c r="B118" s="1410"/>
      <c r="C118" s="1410"/>
      <c r="D118" s="1410"/>
      <c r="E118" s="1410"/>
      <c r="F118" s="876"/>
      <c r="G118" s="1410"/>
      <c r="H118" s="1410"/>
      <c r="I118" s="1410"/>
    </row>
    <row r="119" spans="1:9" ht="20.85" customHeight="1" x14ac:dyDescent="0.2">
      <c r="A119" s="941"/>
      <c r="B119" s="1410"/>
      <c r="C119" s="1410"/>
      <c r="D119" s="1410"/>
      <c r="E119" s="1410"/>
      <c r="F119" s="876"/>
      <c r="G119" s="1410"/>
      <c r="H119" s="1410"/>
      <c r="I119" s="1410"/>
    </row>
    <row r="120" spans="1:9" x14ac:dyDescent="0.2">
      <c r="A120" s="627"/>
    </row>
  </sheetData>
  <mergeCells count="89">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00:G100"/>
    <mergeCell ref="H98:K98"/>
    <mergeCell ref="H99:K99"/>
    <mergeCell ref="H100:K100"/>
    <mergeCell ref="H97:K97"/>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21:K21"/>
    <mergeCell ref="A22:K22"/>
    <mergeCell ref="A23:K23"/>
    <mergeCell ref="A26:K26"/>
    <mergeCell ref="A27:K27"/>
    <mergeCell ref="A35:B35"/>
    <mergeCell ref="A36:B36"/>
    <mergeCell ref="A31:B31"/>
    <mergeCell ref="A32:B32"/>
    <mergeCell ref="A33:B33"/>
    <mergeCell ref="A34:B34"/>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C31" sqref="C31"/>
    </sheetView>
  </sheetViews>
  <sheetFormatPr defaultRowHeight="12.75" x14ac:dyDescent="0.2"/>
  <cols>
    <col min="1" max="1" width="7.7109375" style="600" customWidth="1"/>
    <col min="2" max="3" width="11.140625" style="600" customWidth="1"/>
    <col min="4" max="5" width="11.28515625" style="600" customWidth="1"/>
    <col min="6" max="7" width="11.7109375" style="600" customWidth="1"/>
    <col min="8" max="8" width="11.5703125" style="600" customWidth="1"/>
    <col min="9" max="11" width="11.7109375" style="600" customWidth="1"/>
    <col min="12" max="16384" width="9.140625" style="600"/>
  </cols>
  <sheetData>
    <row r="1" spans="1:11" ht="18" x14ac:dyDescent="0.25">
      <c r="A1" s="1370">
        <f>'GENERAL FUND-OPERATING(48-53)'!A1</f>
        <v>0</v>
      </c>
      <c r="B1" s="1370"/>
      <c r="C1" s="1370"/>
      <c r="D1" s="1370"/>
      <c r="E1" s="1370"/>
      <c r="F1" s="1370"/>
      <c r="G1" s="1370"/>
      <c r="H1" s="1370"/>
      <c r="I1" s="1370"/>
      <c r="J1" s="1370"/>
      <c r="K1" s="1370"/>
    </row>
    <row r="2" spans="1:11" ht="18" x14ac:dyDescent="0.25">
      <c r="A2" s="1370" t="str">
        <f>'GENERAL FUND-OPERATING(48-53)'!A5</f>
        <v>FISCAL YEAR ENDING JUNE 30, 2024</v>
      </c>
      <c r="B2" s="1370"/>
      <c r="C2" s="1370"/>
      <c r="D2" s="1370"/>
      <c r="E2" s="1370"/>
      <c r="F2" s="1370"/>
      <c r="G2" s="1370"/>
      <c r="H2" s="1370"/>
      <c r="I2" s="1370"/>
      <c r="J2" s="1370"/>
      <c r="K2" s="1370"/>
    </row>
    <row r="3" spans="1:11" ht="7.5" customHeight="1" x14ac:dyDescent="0.2">
      <c r="A3" s="769"/>
      <c r="B3" s="769"/>
      <c r="C3" s="769"/>
      <c r="D3" s="769"/>
      <c r="E3" s="769"/>
      <c r="F3" s="769"/>
      <c r="G3" s="769"/>
      <c r="H3" s="769"/>
      <c r="I3" s="769"/>
      <c r="J3" s="769"/>
    </row>
    <row r="4" spans="1:11" ht="15.75" x14ac:dyDescent="0.25">
      <c r="A4" s="1526" t="s">
        <v>1960</v>
      </c>
      <c r="B4" s="1526"/>
      <c r="C4" s="1526"/>
      <c r="D4" s="1526"/>
      <c r="E4" s="1526"/>
      <c r="F4" s="1526"/>
      <c r="G4" s="1526"/>
      <c r="H4" s="1526"/>
      <c r="I4" s="1526"/>
      <c r="J4" s="1526"/>
      <c r="K4" s="1526"/>
    </row>
    <row r="5" spans="1:11" ht="15.75" x14ac:dyDescent="0.25">
      <c r="A5" s="1526" t="s">
        <v>2272</v>
      </c>
      <c r="B5" s="1526"/>
      <c r="C5" s="1526"/>
      <c r="D5" s="1526"/>
      <c r="E5" s="1526"/>
      <c r="F5" s="1526"/>
      <c r="G5" s="1526"/>
      <c r="H5" s="1526"/>
      <c r="I5" s="1526"/>
      <c r="J5" s="1526"/>
      <c r="K5" s="1526"/>
    </row>
    <row r="6" spans="1:11" ht="15.75" x14ac:dyDescent="0.25">
      <c r="A6" s="1526" t="s">
        <v>1941</v>
      </c>
      <c r="B6" s="1526"/>
      <c r="C6" s="1526"/>
      <c r="D6" s="1526"/>
      <c r="E6" s="1526"/>
      <c r="F6" s="1526"/>
      <c r="G6" s="1526"/>
      <c r="H6" s="1526"/>
      <c r="I6" s="1526"/>
      <c r="J6" s="1526"/>
      <c r="K6" s="1526"/>
    </row>
    <row r="7" spans="1:11" ht="15.75" x14ac:dyDescent="0.25">
      <c r="A7" s="1526" t="s">
        <v>1942</v>
      </c>
      <c r="B7" s="1526"/>
      <c r="C7" s="1526"/>
      <c r="D7" s="1526"/>
      <c r="E7" s="1526"/>
      <c r="F7" s="1526"/>
      <c r="G7" s="1526"/>
      <c r="H7" s="1526"/>
      <c r="I7" s="1526"/>
      <c r="J7" s="1526"/>
      <c r="K7" s="1526"/>
    </row>
    <row r="8" spans="1:11" x14ac:dyDescent="0.2">
      <c r="A8" s="1541" t="s">
        <v>1943</v>
      </c>
      <c r="B8" s="1541"/>
      <c r="C8" s="1541"/>
      <c r="D8" s="1541"/>
      <c r="E8" s="1541"/>
      <c r="F8" s="1541"/>
      <c r="G8" s="1541"/>
      <c r="H8" s="1541"/>
      <c r="I8" s="1541"/>
      <c r="J8" s="1541"/>
      <c r="K8" s="1541"/>
    </row>
    <row r="9" spans="1:11" ht="6.75" customHeight="1" x14ac:dyDescent="0.2">
      <c r="A9" s="766"/>
      <c r="B9" s="766"/>
      <c r="C9" s="766"/>
      <c r="D9" s="766"/>
      <c r="E9" s="766"/>
      <c r="F9" s="766"/>
      <c r="G9" s="766"/>
      <c r="H9" s="766"/>
      <c r="I9" s="766"/>
      <c r="J9" s="766"/>
      <c r="K9" s="766"/>
    </row>
    <row r="10" spans="1:11" ht="15" customHeight="1" x14ac:dyDescent="0.2">
      <c r="A10" s="1614" t="s">
        <v>1944</v>
      </c>
      <c r="B10" s="1615"/>
      <c r="C10" s="1181">
        <v>2023</v>
      </c>
      <c r="D10" s="909">
        <v>2022</v>
      </c>
      <c r="E10" s="909">
        <v>2021</v>
      </c>
      <c r="F10" s="909">
        <v>2020</v>
      </c>
      <c r="G10" s="896">
        <v>2019</v>
      </c>
      <c r="H10" s="896">
        <v>2018</v>
      </c>
      <c r="I10" s="909">
        <v>2017</v>
      </c>
      <c r="J10" s="909">
        <v>2016</v>
      </c>
      <c r="K10" s="909">
        <v>2015</v>
      </c>
    </row>
    <row r="11" spans="1:11" ht="25.5" customHeight="1" x14ac:dyDescent="0.2">
      <c r="A11" s="1616" t="s">
        <v>1945</v>
      </c>
      <c r="B11" s="1617"/>
      <c r="C11" s="1182">
        <v>2022</v>
      </c>
      <c r="D11" s="916">
        <v>2021</v>
      </c>
      <c r="E11" s="916">
        <v>2020</v>
      </c>
      <c r="F11" s="916">
        <v>2019</v>
      </c>
      <c r="G11" s="898">
        <v>2018</v>
      </c>
      <c r="H11" s="898">
        <v>2017</v>
      </c>
      <c r="I11" s="916">
        <v>2016</v>
      </c>
      <c r="J11" s="916">
        <v>2015</v>
      </c>
      <c r="K11" s="916">
        <v>2014</v>
      </c>
    </row>
    <row r="12" spans="1:11" ht="24.75" customHeight="1" x14ac:dyDescent="0.2">
      <c r="A12" s="1531" t="s">
        <v>2229</v>
      </c>
      <c r="B12" s="1417"/>
      <c r="C12" s="1183"/>
      <c r="D12" s="675"/>
      <c r="E12" s="917"/>
      <c r="F12" s="675"/>
      <c r="G12" s="918"/>
      <c r="H12" s="919"/>
      <c r="I12" s="900"/>
      <c r="J12" s="900"/>
      <c r="K12" s="900"/>
    </row>
    <row r="13" spans="1:11" ht="25.5" customHeight="1" x14ac:dyDescent="0.2">
      <c r="A13" s="1531" t="s">
        <v>2228</v>
      </c>
      <c r="B13" s="1417"/>
      <c r="C13" s="1183"/>
      <c r="D13" s="675"/>
      <c r="E13" s="917"/>
      <c r="F13" s="675"/>
      <c r="G13" s="920"/>
      <c r="H13" s="921"/>
      <c r="I13" s="902"/>
      <c r="J13" s="902"/>
      <c r="K13" s="902"/>
    </row>
    <row r="14" spans="1:11" ht="25.5" customHeight="1" x14ac:dyDescent="0.2">
      <c r="A14" s="1608" t="s">
        <v>878</v>
      </c>
      <c r="B14" s="1609"/>
      <c r="C14" s="903">
        <f t="shared" ref="C14:J14" si="0">C13</f>
        <v>0</v>
      </c>
      <c r="D14" s="903">
        <f t="shared" si="0"/>
        <v>0</v>
      </c>
      <c r="E14" s="903">
        <f t="shared" si="0"/>
        <v>0</v>
      </c>
      <c r="F14" s="903">
        <f t="shared" si="0"/>
        <v>0</v>
      </c>
      <c r="G14" s="903">
        <f t="shared" si="0"/>
        <v>0</v>
      </c>
      <c r="H14" s="903">
        <f t="shared" si="0"/>
        <v>0</v>
      </c>
      <c r="I14" s="903">
        <f t="shared" si="0"/>
        <v>0</v>
      </c>
      <c r="J14" s="903">
        <f t="shared" si="0"/>
        <v>0</v>
      </c>
      <c r="K14" s="903">
        <f>K13</f>
        <v>0</v>
      </c>
    </row>
    <row r="15" spans="1:11" ht="7.5" customHeight="1" x14ac:dyDescent="0.2">
      <c r="I15" s="616"/>
      <c r="J15" s="616"/>
      <c r="K15" s="616"/>
    </row>
    <row r="16" spans="1:11" ht="30.75" customHeight="1" x14ac:dyDescent="0.2">
      <c r="A16" s="1531" t="s">
        <v>2671</v>
      </c>
      <c r="B16" s="1417"/>
      <c r="C16" s="1183"/>
      <c r="D16" s="660"/>
      <c r="E16" s="922"/>
      <c r="F16" s="660"/>
      <c r="G16" s="923"/>
      <c r="H16" s="924"/>
      <c r="I16" s="902"/>
      <c r="J16" s="902"/>
      <c r="K16" s="902"/>
    </row>
    <row r="17" spans="1:11" ht="53.25" customHeight="1" x14ac:dyDescent="0.2">
      <c r="A17" s="1531" t="s">
        <v>1946</v>
      </c>
      <c r="B17" s="1417"/>
      <c r="C17" s="1183"/>
      <c r="D17" s="675"/>
      <c r="E17" s="917"/>
      <c r="F17" s="675"/>
      <c r="G17" s="925"/>
      <c r="H17" s="926"/>
      <c r="I17" s="907"/>
      <c r="J17" s="907"/>
      <c r="K17" s="907"/>
    </row>
    <row r="18" spans="1:11" ht="53.25" customHeight="1" x14ac:dyDescent="0.2">
      <c r="A18" s="1531" t="s">
        <v>1947</v>
      </c>
      <c r="B18" s="1417"/>
      <c r="C18" s="1183"/>
      <c r="D18" s="675"/>
      <c r="E18" s="917"/>
      <c r="F18" s="675"/>
      <c r="G18" s="925"/>
      <c r="H18" s="926"/>
      <c r="I18" s="907"/>
      <c r="J18" s="907"/>
      <c r="K18" s="907"/>
    </row>
    <row r="19" spans="1:11" ht="9" customHeight="1" x14ac:dyDescent="0.2"/>
    <row r="20" spans="1:11" x14ac:dyDescent="0.2">
      <c r="A20" s="1613" t="s">
        <v>2232</v>
      </c>
      <c r="B20" s="1613"/>
      <c r="C20" s="1613"/>
      <c r="D20" s="1613"/>
      <c r="E20" s="1613"/>
      <c r="F20" s="1613"/>
      <c r="G20" s="1613"/>
      <c r="H20" s="1613"/>
      <c r="I20" s="1613"/>
      <c r="J20" s="1613"/>
      <c r="K20" s="1613"/>
    </row>
    <row r="21" spans="1:11" ht="26.25" customHeight="1" x14ac:dyDescent="0.2">
      <c r="A21" s="1612" t="s">
        <v>2759</v>
      </c>
      <c r="B21" s="1612"/>
      <c r="C21" s="1612"/>
      <c r="D21" s="1612"/>
      <c r="E21" s="1612"/>
      <c r="F21" s="1612"/>
      <c r="G21" s="1612"/>
      <c r="H21" s="1612"/>
      <c r="I21" s="1612"/>
      <c r="J21" s="1612"/>
      <c r="K21" s="1612"/>
    </row>
    <row r="22" spans="1:11" x14ac:dyDescent="0.2">
      <c r="A22" s="1613" t="s">
        <v>1957</v>
      </c>
      <c r="B22" s="1613"/>
      <c r="C22" s="1613"/>
      <c r="D22" s="1613"/>
      <c r="E22" s="1613"/>
      <c r="F22" s="1613"/>
      <c r="G22" s="1613"/>
      <c r="H22" s="1613"/>
      <c r="I22" s="1613"/>
      <c r="J22" s="1613"/>
      <c r="K22" s="1613"/>
    </row>
    <row r="23" spans="1:11" x14ac:dyDescent="0.2">
      <c r="B23" s="908"/>
      <c r="C23" s="908"/>
    </row>
    <row r="24" spans="1:11" ht="15.75" x14ac:dyDescent="0.25">
      <c r="A24" s="1526">
        <f>A1</f>
        <v>0</v>
      </c>
      <c r="B24" s="1526"/>
      <c r="C24" s="1526"/>
      <c r="D24" s="1526"/>
      <c r="E24" s="1526"/>
      <c r="F24" s="1526"/>
      <c r="G24" s="1526"/>
      <c r="H24" s="1526"/>
      <c r="I24" s="1526"/>
      <c r="J24" s="1526"/>
      <c r="K24" s="1526"/>
    </row>
    <row r="25" spans="1:11" ht="15.75" x14ac:dyDescent="0.25">
      <c r="A25" s="1526" t="s">
        <v>1940</v>
      </c>
      <c r="B25" s="1526"/>
      <c r="C25" s="1526"/>
      <c r="D25" s="1526"/>
      <c r="E25" s="1526"/>
      <c r="F25" s="1526"/>
      <c r="G25" s="1526"/>
      <c r="H25" s="1526"/>
      <c r="I25" s="1526"/>
      <c r="J25" s="1526"/>
      <c r="K25" s="1526"/>
    </row>
    <row r="26" spans="1:11" ht="15.75" x14ac:dyDescent="0.25">
      <c r="A26" s="1526" t="s">
        <v>1949</v>
      </c>
      <c r="B26" s="1526"/>
      <c r="C26" s="1526"/>
      <c r="D26" s="1526"/>
      <c r="E26" s="1526"/>
      <c r="F26" s="1526"/>
      <c r="G26" s="1526"/>
      <c r="H26" s="1526"/>
      <c r="I26" s="1526"/>
      <c r="J26" s="1526"/>
      <c r="K26" s="1526"/>
    </row>
    <row r="27" spans="1:11" ht="15.75" x14ac:dyDescent="0.25">
      <c r="A27" s="1526" t="s">
        <v>1942</v>
      </c>
      <c r="B27" s="1526"/>
      <c r="C27" s="1526"/>
      <c r="D27" s="1526"/>
      <c r="E27" s="1526"/>
      <c r="F27" s="1526"/>
      <c r="G27" s="1526"/>
      <c r="H27" s="1526"/>
      <c r="I27" s="1526"/>
      <c r="J27" s="1526"/>
      <c r="K27" s="1526"/>
    </row>
    <row r="28" spans="1:11" x14ac:dyDescent="0.2">
      <c r="A28" s="1541" t="s">
        <v>1950</v>
      </c>
      <c r="B28" s="1541"/>
      <c r="C28" s="1541"/>
      <c r="D28" s="1541"/>
      <c r="E28" s="1541"/>
      <c r="F28" s="1541"/>
      <c r="G28" s="1541"/>
      <c r="H28" s="1541"/>
      <c r="I28" s="1541"/>
      <c r="J28" s="1541"/>
      <c r="K28" s="1541"/>
    </row>
    <row r="30" spans="1:11" ht="24.75" customHeight="1" x14ac:dyDescent="0.2">
      <c r="A30" s="1529" t="s">
        <v>1951</v>
      </c>
      <c r="B30" s="1533"/>
      <c r="C30" s="1187">
        <v>2023</v>
      </c>
      <c r="D30" s="887">
        <v>2022</v>
      </c>
      <c r="E30" s="889">
        <v>2021</v>
      </c>
      <c r="F30" s="909">
        <v>2020</v>
      </c>
      <c r="G30" s="896">
        <v>2019</v>
      </c>
      <c r="H30" s="896">
        <v>2018</v>
      </c>
      <c r="I30" s="909">
        <v>2017</v>
      </c>
      <c r="J30" s="909">
        <v>2016</v>
      </c>
      <c r="K30" s="909">
        <v>2015</v>
      </c>
    </row>
    <row r="31" spans="1:11" ht="40.5" customHeight="1" x14ac:dyDescent="0.2">
      <c r="A31" s="1531" t="s">
        <v>2230</v>
      </c>
      <c r="B31" s="1417"/>
      <c r="C31" s="1183"/>
      <c r="D31" s="675"/>
      <c r="E31" s="888"/>
      <c r="F31" s="675"/>
      <c r="G31" s="920"/>
      <c r="H31" s="921"/>
      <c r="I31" s="902"/>
      <c r="J31" s="902"/>
      <c r="K31" s="902"/>
    </row>
    <row r="32" spans="1:11" ht="64.5" customHeight="1" x14ac:dyDescent="0.2">
      <c r="A32" s="1531" t="s">
        <v>1954</v>
      </c>
      <c r="B32" s="1417"/>
      <c r="C32" s="1183"/>
      <c r="D32" s="675"/>
      <c r="E32" s="888"/>
      <c r="F32" s="675"/>
      <c r="G32" s="920"/>
      <c r="H32" s="921"/>
      <c r="I32" s="902"/>
      <c r="J32" s="902"/>
      <c r="K32" s="902"/>
    </row>
    <row r="33" spans="1:11" ht="29.25" customHeight="1" x14ac:dyDescent="0.2">
      <c r="A33" s="1531" t="s">
        <v>1955</v>
      </c>
      <c r="B33" s="1417"/>
      <c r="C33" s="1183"/>
      <c r="D33" s="675"/>
      <c r="E33" s="888"/>
      <c r="F33" s="675"/>
      <c r="G33" s="920"/>
      <c r="H33" s="921"/>
      <c r="I33" s="902"/>
      <c r="J33" s="902"/>
      <c r="K33" s="902"/>
    </row>
    <row r="34" spans="1:11" ht="27.75" customHeight="1" x14ac:dyDescent="0.2">
      <c r="A34" s="1531" t="s">
        <v>2671</v>
      </c>
      <c r="B34" s="1417"/>
      <c r="C34" s="1183"/>
      <c r="D34" s="660"/>
      <c r="E34" s="890"/>
      <c r="F34" s="660"/>
      <c r="G34" s="923"/>
      <c r="H34" s="924"/>
      <c r="I34" s="902"/>
      <c r="J34" s="902"/>
      <c r="K34" s="902"/>
    </row>
    <row r="35" spans="1:11" ht="39" customHeight="1" x14ac:dyDescent="0.2">
      <c r="A35" s="1531" t="s">
        <v>1956</v>
      </c>
      <c r="B35" s="1417"/>
      <c r="C35" s="1183"/>
      <c r="D35" s="958" t="e">
        <f>D32/D34</f>
        <v>#DIV/0!</v>
      </c>
      <c r="E35" s="958" t="e">
        <f>E32/E34</f>
        <v>#DIV/0!</v>
      </c>
      <c r="F35" s="958" t="e">
        <f t="shared" ref="F35:K35" si="1">F32/F34</f>
        <v>#DIV/0!</v>
      </c>
      <c r="G35" s="929" t="e">
        <f t="shared" si="1"/>
        <v>#DIV/0!</v>
      </c>
      <c r="H35" s="929" t="e">
        <f t="shared" si="1"/>
        <v>#DIV/0!</v>
      </c>
      <c r="I35" s="929" t="e">
        <f t="shared" si="1"/>
        <v>#DIV/0!</v>
      </c>
      <c r="J35" s="929" t="e">
        <f t="shared" si="1"/>
        <v>#DIV/0!</v>
      </c>
      <c r="K35" s="929" t="e">
        <f t="shared" si="1"/>
        <v>#DIV/0!</v>
      </c>
    </row>
    <row r="36" spans="1:11" ht="7.5" customHeight="1" x14ac:dyDescent="0.2"/>
    <row r="37" spans="1:11" x14ac:dyDescent="0.2">
      <c r="A37" s="1613" t="s">
        <v>2672</v>
      </c>
      <c r="B37" s="1613"/>
      <c r="C37" s="1613"/>
      <c r="D37" s="1613"/>
      <c r="E37" s="1613"/>
      <c r="F37" s="1613"/>
      <c r="G37" s="1613"/>
      <c r="H37" s="1613"/>
      <c r="I37" s="1613"/>
      <c r="J37" s="1613"/>
      <c r="K37" s="1613"/>
    </row>
    <row r="38" spans="1:11" ht="28.5" customHeight="1" x14ac:dyDescent="0.2">
      <c r="A38" s="1612" t="s">
        <v>2759</v>
      </c>
      <c r="B38" s="1612"/>
      <c r="C38" s="1612"/>
      <c r="D38" s="1612"/>
      <c r="E38" s="1612"/>
      <c r="F38" s="1612"/>
      <c r="G38" s="1612"/>
      <c r="H38" s="1612"/>
      <c r="I38" s="1612"/>
      <c r="J38" s="1612"/>
      <c r="K38" s="1612"/>
    </row>
    <row r="39" spans="1:11" x14ac:dyDescent="0.2">
      <c r="B39" s="1662" t="s">
        <v>1957</v>
      </c>
      <c r="C39" s="1662"/>
      <c r="D39" s="1662"/>
      <c r="E39" s="1662"/>
      <c r="F39" s="1662"/>
      <c r="G39" s="1662"/>
      <c r="H39" s="1662"/>
      <c r="I39" s="1662"/>
      <c r="J39" s="1662"/>
      <c r="K39" s="1662"/>
    </row>
    <row r="40" spans="1:11" ht="7.5" customHeight="1" x14ac:dyDescent="0.2">
      <c r="B40" s="908"/>
      <c r="C40" s="908"/>
    </row>
    <row r="41" spans="1:11" x14ac:dyDescent="0.2">
      <c r="A41" s="1618" t="s">
        <v>1965</v>
      </c>
      <c r="B41" s="1541"/>
      <c r="C41" s="1541"/>
      <c r="D41" s="1541"/>
      <c r="E41" s="1541"/>
      <c r="F41" s="1541"/>
      <c r="G41" s="1541"/>
      <c r="H41" s="1541"/>
      <c r="I41" s="1541"/>
      <c r="J41" s="1541"/>
      <c r="K41" s="1541"/>
    </row>
    <row r="43" spans="1:11" ht="15.75" x14ac:dyDescent="0.25">
      <c r="A43" s="1526">
        <f>A1</f>
        <v>0</v>
      </c>
      <c r="B43" s="1526"/>
      <c r="C43" s="1526"/>
      <c r="D43" s="1526"/>
      <c r="E43" s="1526"/>
      <c r="F43" s="1526"/>
      <c r="G43" s="1526"/>
      <c r="H43" s="1526"/>
      <c r="I43" s="1526"/>
      <c r="J43" s="1526"/>
      <c r="K43" s="1526"/>
    </row>
    <row r="44" spans="1:11" ht="15.75" x14ac:dyDescent="0.25">
      <c r="A44" s="1526" t="str">
        <f>A4</f>
        <v>Sheriffs' Retirement System (SRS)</v>
      </c>
      <c r="B44" s="1526"/>
      <c r="C44" s="1526"/>
      <c r="D44" s="1526"/>
      <c r="E44" s="1526"/>
      <c r="F44" s="1526"/>
      <c r="G44" s="1526"/>
      <c r="H44" s="1526"/>
      <c r="I44" s="1526"/>
      <c r="J44" s="1526"/>
      <c r="K44" s="1526"/>
    </row>
    <row r="45" spans="1:11" ht="15.75" x14ac:dyDescent="0.25">
      <c r="A45" s="1526" t="s">
        <v>1932</v>
      </c>
      <c r="B45" s="1526"/>
      <c r="C45" s="1526"/>
      <c r="D45" s="1526"/>
      <c r="E45" s="1526"/>
      <c r="F45" s="1526"/>
      <c r="G45" s="1526"/>
      <c r="H45" s="1526"/>
      <c r="I45" s="1526"/>
      <c r="J45" s="1526"/>
      <c r="K45" s="1526"/>
    </row>
    <row r="46" spans="1:11" ht="15.75" x14ac:dyDescent="0.25">
      <c r="A46" s="1526" t="s">
        <v>2760</v>
      </c>
      <c r="B46" s="1526"/>
      <c r="C46" s="1526"/>
      <c r="D46" s="1526"/>
      <c r="E46" s="1526"/>
      <c r="F46" s="1526"/>
      <c r="G46" s="1526"/>
      <c r="H46" s="1526"/>
      <c r="I46" s="1526"/>
      <c r="J46" s="1526"/>
      <c r="K46" s="1526"/>
    </row>
    <row r="47" spans="1:11" ht="15.75" x14ac:dyDescent="0.25">
      <c r="A47" s="1526">
        <v>82</v>
      </c>
      <c r="B47" s="1526"/>
      <c r="C47" s="1526"/>
      <c r="D47" s="1526"/>
      <c r="E47" s="1526"/>
      <c r="F47" s="1526"/>
      <c r="G47" s="1526"/>
      <c r="H47" s="1526"/>
      <c r="I47" s="1526"/>
      <c r="J47" s="1526"/>
      <c r="K47" s="1526"/>
    </row>
    <row r="48" spans="1:11" x14ac:dyDescent="0.2">
      <c r="A48" s="766"/>
      <c r="B48" s="766"/>
      <c r="C48" s="766"/>
      <c r="D48" s="766"/>
      <c r="E48" s="766"/>
      <c r="F48" s="766"/>
      <c r="G48" s="766"/>
      <c r="H48" s="766"/>
      <c r="I48" s="766"/>
      <c r="J48" s="766"/>
      <c r="K48" s="766"/>
    </row>
    <row r="49" spans="1:15" x14ac:dyDescent="0.2">
      <c r="A49" s="954" t="s">
        <v>2180</v>
      </c>
      <c r="B49" s="959"/>
      <c r="C49" s="959"/>
      <c r="D49" s="959"/>
      <c r="E49" s="959"/>
      <c r="F49" s="959"/>
      <c r="G49" s="959"/>
      <c r="H49" s="959"/>
      <c r="I49" s="959"/>
      <c r="J49" s="959"/>
      <c r="K49" s="959"/>
    </row>
    <row r="50" spans="1:15" x14ac:dyDescent="0.2">
      <c r="A50" s="952" t="s">
        <v>2181</v>
      </c>
      <c r="B50" s="959"/>
      <c r="C50" s="959"/>
      <c r="D50" s="959"/>
      <c r="E50" s="959"/>
      <c r="F50" s="959"/>
      <c r="G50" s="959"/>
      <c r="H50" s="959"/>
      <c r="I50" s="959"/>
      <c r="J50" s="959"/>
      <c r="K50" s="959"/>
    </row>
    <row r="51" spans="1:15" ht="9.75" customHeight="1" x14ac:dyDescent="0.2">
      <c r="A51" s="959"/>
      <c r="B51" s="959"/>
      <c r="C51" s="959"/>
      <c r="D51" s="959"/>
      <c r="E51" s="959"/>
      <c r="F51" s="959"/>
      <c r="G51" s="959"/>
      <c r="H51" s="959"/>
      <c r="I51" s="959"/>
      <c r="J51" s="959"/>
      <c r="K51" s="959"/>
    </row>
    <row r="52" spans="1:15" x14ac:dyDescent="0.2">
      <c r="A52" s="954">
        <v>2017</v>
      </c>
      <c r="B52" s="959"/>
      <c r="C52" s="959"/>
      <c r="D52" s="959"/>
      <c r="E52" s="959"/>
      <c r="F52" s="959"/>
      <c r="G52" s="959"/>
      <c r="H52" s="959"/>
      <c r="I52" s="959"/>
      <c r="J52" s="959"/>
      <c r="K52" s="959"/>
    </row>
    <row r="53" spans="1:15" x14ac:dyDescent="0.2">
      <c r="A53" s="952" t="s">
        <v>2217</v>
      </c>
      <c r="B53" s="959"/>
      <c r="C53" s="959"/>
      <c r="D53" s="959"/>
      <c r="E53" s="959"/>
      <c r="F53" s="959"/>
      <c r="G53" s="959"/>
      <c r="H53" s="959"/>
      <c r="I53" s="959"/>
      <c r="J53" s="959"/>
      <c r="K53" s="959"/>
    </row>
    <row r="54" spans="1:15" ht="14.25" customHeight="1" x14ac:dyDescent="0.25">
      <c r="A54" s="960" t="s">
        <v>2334</v>
      </c>
      <c r="B54" s="959"/>
      <c r="C54" s="959"/>
      <c r="D54" s="959"/>
      <c r="E54" s="959"/>
      <c r="F54" s="959"/>
      <c r="G54" s="959"/>
      <c r="H54" s="959"/>
      <c r="I54" s="959"/>
      <c r="J54" s="959"/>
      <c r="K54" s="959"/>
    </row>
    <row r="55" spans="1:15" ht="12.75" customHeight="1" x14ac:dyDescent="0.2">
      <c r="A55" s="1663" t="s">
        <v>2335</v>
      </c>
      <c r="B55" s="1663"/>
      <c r="C55" s="1663"/>
      <c r="D55" s="1663"/>
      <c r="E55" s="1663"/>
      <c r="F55" s="1663"/>
      <c r="G55" s="1663"/>
      <c r="H55" s="1663"/>
      <c r="I55" s="1663"/>
      <c r="J55" s="1663"/>
      <c r="K55" s="1663"/>
    </row>
    <row r="56" spans="1:15" ht="26.25" customHeight="1" x14ac:dyDescent="0.2">
      <c r="A56" s="1663" t="s">
        <v>2336</v>
      </c>
      <c r="B56" s="1663"/>
      <c r="C56" s="1663"/>
      <c r="D56" s="1663"/>
      <c r="E56" s="1663"/>
      <c r="F56" s="1663"/>
      <c r="G56" s="1663"/>
      <c r="H56" s="1663"/>
      <c r="I56" s="1663"/>
      <c r="J56" s="1663"/>
      <c r="K56" s="1663"/>
    </row>
    <row r="57" spans="1:15" x14ac:dyDescent="0.2">
      <c r="A57" s="953"/>
      <c r="B57" s="959"/>
      <c r="C57" s="959"/>
      <c r="D57" s="959"/>
      <c r="E57" s="959"/>
      <c r="F57" s="959"/>
      <c r="G57" s="959"/>
      <c r="H57" s="959"/>
      <c r="I57" s="959"/>
      <c r="J57" s="959"/>
      <c r="K57" s="959"/>
      <c r="O57" s="600" t="s">
        <v>1686</v>
      </c>
    </row>
    <row r="58" spans="1:15" x14ac:dyDescent="0.2">
      <c r="A58" s="954" t="s">
        <v>2337</v>
      </c>
      <c r="B58" s="959"/>
      <c r="C58" s="959"/>
      <c r="D58" s="959"/>
      <c r="E58" s="959"/>
      <c r="F58" s="959"/>
      <c r="G58" s="959"/>
      <c r="H58" s="959"/>
      <c r="I58" s="959"/>
      <c r="J58" s="959"/>
      <c r="K58" s="959"/>
    </row>
    <row r="59" spans="1:15" ht="14.25" customHeight="1" x14ac:dyDescent="0.2">
      <c r="A59" s="1645" t="s">
        <v>2195</v>
      </c>
      <c r="B59" s="1645"/>
      <c r="C59" s="1645"/>
      <c r="D59" s="1645"/>
      <c r="E59" s="1645"/>
      <c r="F59" s="1645"/>
      <c r="G59" s="1645"/>
      <c r="H59" s="1645"/>
      <c r="I59" s="1645"/>
      <c r="J59" s="1645"/>
      <c r="K59" s="1645"/>
    </row>
    <row r="60" spans="1:15" ht="25.5" customHeight="1" x14ac:dyDescent="0.2">
      <c r="A60" s="1663" t="s">
        <v>2338</v>
      </c>
      <c r="B60" s="1663"/>
      <c r="C60" s="1663"/>
      <c r="D60" s="1663"/>
      <c r="E60" s="1663"/>
      <c r="F60" s="1663"/>
      <c r="G60" s="1663"/>
      <c r="H60" s="1663"/>
      <c r="I60" s="1663"/>
      <c r="J60" s="1663"/>
      <c r="K60" s="1663"/>
    </row>
    <row r="61" spans="1:15" x14ac:dyDescent="0.2">
      <c r="A61" s="956" t="s">
        <v>2203</v>
      </c>
      <c r="B61" s="959"/>
      <c r="C61" s="959"/>
      <c r="D61" s="959"/>
      <c r="E61" s="959"/>
      <c r="F61" s="959"/>
      <c r="G61" s="959"/>
      <c r="H61" s="959"/>
      <c r="I61" s="959"/>
      <c r="J61" s="959"/>
      <c r="K61" s="959"/>
    </row>
    <row r="62" spans="1:15" x14ac:dyDescent="0.2">
      <c r="A62" s="956" t="s">
        <v>2204</v>
      </c>
      <c r="B62" s="959"/>
      <c r="C62" s="959"/>
      <c r="D62" s="959"/>
      <c r="E62" s="959"/>
      <c r="F62" s="959"/>
      <c r="G62" s="959"/>
      <c r="H62" s="959"/>
      <c r="I62" s="959"/>
      <c r="J62" s="959"/>
      <c r="K62" s="959"/>
    </row>
    <row r="63" spans="1:15" ht="27.75" customHeight="1" x14ac:dyDescent="0.2">
      <c r="A63" s="1644" t="s">
        <v>2205</v>
      </c>
      <c r="B63" s="1644"/>
      <c r="C63" s="1644"/>
      <c r="D63" s="1644"/>
      <c r="E63" s="1644"/>
      <c r="F63" s="1644"/>
      <c r="G63" s="1644"/>
      <c r="H63" s="1644"/>
      <c r="I63" s="1644"/>
      <c r="J63" s="1644"/>
      <c r="K63" s="1644"/>
    </row>
    <row r="64" spans="1:15" ht="25.5" customHeight="1" x14ac:dyDescent="0.2">
      <c r="A64" s="1644" t="s">
        <v>2206</v>
      </c>
      <c r="B64" s="1644"/>
      <c r="C64" s="1644"/>
      <c r="D64" s="1644"/>
      <c r="E64" s="1644"/>
      <c r="F64" s="1644"/>
      <c r="G64" s="1644"/>
      <c r="H64" s="1644"/>
      <c r="I64" s="1644"/>
      <c r="J64" s="1644"/>
      <c r="K64" s="1644"/>
    </row>
    <row r="65" spans="1:11" ht="24.75" customHeight="1" x14ac:dyDescent="0.2">
      <c r="A65" s="1663" t="s">
        <v>2339</v>
      </c>
      <c r="B65" s="1663"/>
      <c r="C65" s="1663"/>
      <c r="D65" s="1663"/>
      <c r="E65" s="1663"/>
      <c r="F65" s="1663"/>
      <c r="G65" s="1663"/>
      <c r="H65" s="1663"/>
      <c r="I65" s="1663"/>
      <c r="J65" s="1663"/>
      <c r="K65" s="1663"/>
    </row>
    <row r="66" spans="1:11" x14ac:dyDescent="0.2">
      <c r="A66" s="956" t="s">
        <v>2207</v>
      </c>
      <c r="B66" s="959"/>
      <c r="C66" s="959"/>
      <c r="D66" s="959"/>
      <c r="E66" s="959"/>
      <c r="F66" s="959"/>
      <c r="G66" s="959"/>
      <c r="H66" s="959"/>
      <c r="I66" s="959"/>
      <c r="J66" s="959"/>
      <c r="K66" s="959"/>
    </row>
    <row r="67" spans="1:11" x14ac:dyDescent="0.2">
      <c r="A67" s="956" t="s">
        <v>2208</v>
      </c>
      <c r="B67" s="959"/>
      <c r="C67" s="959"/>
      <c r="D67" s="959"/>
      <c r="E67" s="959"/>
      <c r="F67" s="959"/>
      <c r="G67" s="959"/>
      <c r="H67" s="959"/>
      <c r="I67" s="959"/>
      <c r="J67" s="959"/>
      <c r="K67" s="959"/>
    </row>
    <row r="68" spans="1:11" x14ac:dyDescent="0.2">
      <c r="A68" s="961" t="s">
        <v>2209</v>
      </c>
      <c r="B68" s="959"/>
      <c r="C68" s="959"/>
      <c r="D68" s="959"/>
      <c r="E68" s="959"/>
      <c r="F68" s="959"/>
      <c r="G68" s="959"/>
      <c r="H68" s="959"/>
      <c r="I68" s="959"/>
      <c r="J68" s="959"/>
      <c r="K68" s="959"/>
    </row>
    <row r="69" spans="1:11" ht="27.75" customHeight="1" x14ac:dyDescent="0.2">
      <c r="A69" s="1664" t="s">
        <v>2210</v>
      </c>
      <c r="B69" s="1664"/>
      <c r="C69" s="1664"/>
      <c r="D69" s="1664"/>
      <c r="E69" s="1664"/>
      <c r="F69" s="1664"/>
      <c r="G69" s="1664"/>
      <c r="H69" s="1664"/>
      <c r="I69" s="1664"/>
      <c r="J69" s="1664"/>
      <c r="K69" s="1664"/>
    </row>
    <row r="70" spans="1:11" x14ac:dyDescent="0.2">
      <c r="A70" s="956" t="s">
        <v>2211</v>
      </c>
      <c r="B70" s="959"/>
      <c r="C70" s="959"/>
      <c r="D70" s="959"/>
      <c r="E70" s="959"/>
      <c r="F70" s="959"/>
      <c r="G70" s="959"/>
      <c r="H70" s="959"/>
      <c r="I70" s="959"/>
      <c r="J70" s="959"/>
      <c r="K70" s="959"/>
    </row>
    <row r="71" spans="1:11" x14ac:dyDescent="0.2">
      <c r="A71" s="961" t="s">
        <v>2212</v>
      </c>
      <c r="B71" s="959"/>
      <c r="C71" s="959"/>
      <c r="D71" s="959"/>
      <c r="E71" s="959"/>
      <c r="F71" s="959"/>
      <c r="G71" s="959"/>
      <c r="H71" s="959"/>
      <c r="I71" s="959"/>
      <c r="J71" s="959"/>
      <c r="K71" s="959"/>
    </row>
    <row r="72" spans="1:11" x14ac:dyDescent="0.2">
      <c r="A72" s="961" t="s">
        <v>2213</v>
      </c>
      <c r="B72" s="959"/>
      <c r="C72" s="959"/>
      <c r="D72" s="959"/>
      <c r="E72" s="959"/>
      <c r="F72" s="959"/>
      <c r="G72" s="959"/>
      <c r="H72" s="959"/>
      <c r="I72" s="959"/>
      <c r="J72" s="959"/>
      <c r="K72" s="959"/>
    </row>
    <row r="73" spans="1:11" ht="12.75" customHeight="1" x14ac:dyDescent="0.25">
      <c r="A73" s="960" t="s">
        <v>2340</v>
      </c>
      <c r="B73" s="959"/>
      <c r="C73" s="959"/>
      <c r="D73" s="959"/>
      <c r="E73" s="959"/>
      <c r="F73" s="959"/>
      <c r="G73" s="959"/>
      <c r="H73" s="959"/>
      <c r="I73" s="959"/>
      <c r="J73" s="959"/>
      <c r="K73" s="959"/>
    </row>
    <row r="74" spans="1:11" x14ac:dyDescent="0.2">
      <c r="A74" s="953"/>
      <c r="B74" s="959"/>
      <c r="C74" s="959"/>
      <c r="D74" s="959"/>
      <c r="E74" s="959"/>
      <c r="F74" s="959"/>
      <c r="G74" s="959"/>
      <c r="H74" s="959"/>
      <c r="I74" s="959"/>
      <c r="J74" s="959"/>
      <c r="K74" s="959"/>
    </row>
    <row r="75" spans="1:11" x14ac:dyDescent="0.2">
      <c r="A75" s="954" t="s">
        <v>2183</v>
      </c>
      <c r="B75" s="959"/>
      <c r="C75" s="959"/>
      <c r="D75" s="959"/>
      <c r="E75" s="959"/>
      <c r="F75" s="959"/>
      <c r="G75" s="959"/>
      <c r="H75" s="959"/>
      <c r="I75" s="959"/>
      <c r="J75" s="959"/>
      <c r="K75" s="959"/>
    </row>
    <row r="76" spans="1:11" ht="24.75" customHeight="1" x14ac:dyDescent="0.2">
      <c r="A76" s="1663" t="s">
        <v>2341</v>
      </c>
      <c r="B76" s="1663"/>
      <c r="C76" s="1663"/>
      <c r="D76" s="1663"/>
      <c r="E76" s="1663"/>
      <c r="F76" s="1663"/>
      <c r="G76" s="1663"/>
      <c r="H76" s="1663"/>
      <c r="I76" s="1663"/>
      <c r="J76" s="1663"/>
      <c r="K76" s="1663"/>
    </row>
    <row r="77" spans="1:11" ht="24" customHeight="1" x14ac:dyDescent="0.2">
      <c r="A77" s="1663" t="s">
        <v>2328</v>
      </c>
      <c r="B77" s="1663"/>
      <c r="C77" s="1663"/>
      <c r="D77" s="1663"/>
      <c r="E77" s="1663"/>
      <c r="F77" s="1663"/>
      <c r="G77" s="1663"/>
      <c r="H77" s="1663"/>
      <c r="I77" s="1663"/>
      <c r="J77" s="1663"/>
      <c r="K77" s="1663"/>
    </row>
    <row r="78" spans="1:11" ht="14.25" customHeight="1" x14ac:dyDescent="0.2">
      <c r="A78" s="1663" t="s">
        <v>2329</v>
      </c>
      <c r="B78" s="1663"/>
      <c r="C78" s="1663"/>
      <c r="D78" s="1663"/>
      <c r="E78" s="1663"/>
      <c r="F78" s="1663"/>
      <c r="G78" s="1663"/>
      <c r="H78" s="1663"/>
      <c r="I78" s="1663"/>
      <c r="J78" s="1663"/>
      <c r="K78" s="1663"/>
    </row>
    <row r="79" spans="1:11" x14ac:dyDescent="0.2">
      <c r="A79" s="953"/>
      <c r="B79" s="959"/>
      <c r="C79" s="959"/>
      <c r="D79" s="959"/>
      <c r="E79" s="959"/>
      <c r="F79" s="959"/>
      <c r="G79" s="959"/>
      <c r="H79" s="959"/>
      <c r="I79" s="959"/>
      <c r="J79" s="959"/>
      <c r="K79" s="959"/>
    </row>
    <row r="80" spans="1:11" x14ac:dyDescent="0.2">
      <c r="A80" s="954" t="s">
        <v>2196</v>
      </c>
      <c r="B80" s="959"/>
      <c r="C80" s="959"/>
      <c r="D80" s="959"/>
      <c r="E80" s="959"/>
      <c r="F80" s="959"/>
      <c r="G80" s="959"/>
      <c r="H80" s="959"/>
      <c r="I80" s="959"/>
      <c r="J80" s="959"/>
      <c r="K80" s="959"/>
    </row>
    <row r="81" spans="1:20" ht="18" x14ac:dyDescent="0.25">
      <c r="A81" s="960" t="s">
        <v>2342</v>
      </c>
      <c r="B81" s="959"/>
      <c r="C81" s="959"/>
      <c r="D81" s="959"/>
      <c r="E81" s="959"/>
      <c r="F81" s="959"/>
      <c r="G81" s="959"/>
      <c r="H81" s="959"/>
      <c r="I81" s="959"/>
      <c r="J81" s="959"/>
      <c r="K81" s="959"/>
    </row>
    <row r="82" spans="1:20" x14ac:dyDescent="0.2">
      <c r="A82" s="953"/>
      <c r="B82" s="959"/>
      <c r="C82" s="959"/>
      <c r="D82" s="959"/>
      <c r="E82" s="959"/>
      <c r="F82" s="959"/>
      <c r="G82" s="959"/>
      <c r="H82" s="959"/>
      <c r="I82" s="959"/>
      <c r="J82" s="959"/>
      <c r="K82" s="959"/>
    </row>
    <row r="83" spans="1:20" x14ac:dyDescent="0.2">
      <c r="A83" s="954" t="s">
        <v>2184</v>
      </c>
      <c r="B83" s="959"/>
      <c r="C83" s="959"/>
      <c r="D83" s="959"/>
      <c r="E83" s="959"/>
      <c r="F83" s="959"/>
      <c r="G83" s="959"/>
      <c r="H83" s="959"/>
      <c r="I83" s="959"/>
      <c r="J83" s="959"/>
      <c r="K83" s="959"/>
    </row>
    <row r="84" spans="1:20" ht="24.75" customHeight="1" x14ac:dyDescent="0.2">
      <c r="A84" s="1663" t="s">
        <v>2343</v>
      </c>
      <c r="B84" s="1663"/>
      <c r="C84" s="1663"/>
      <c r="D84" s="1663"/>
      <c r="E84" s="1663"/>
      <c r="F84" s="1663"/>
      <c r="G84" s="1663"/>
      <c r="H84" s="1663"/>
      <c r="I84" s="1663"/>
      <c r="J84" s="1663"/>
      <c r="K84" s="1663"/>
    </row>
    <row r="85" spans="1:20" ht="11.25" customHeight="1" x14ac:dyDescent="0.2">
      <c r="A85" s="962"/>
      <c r="B85" s="962"/>
      <c r="C85" s="962"/>
      <c r="D85" s="962"/>
      <c r="E85" s="962"/>
      <c r="F85" s="962"/>
      <c r="G85" s="962"/>
      <c r="H85" s="962"/>
      <c r="I85" s="962"/>
      <c r="J85" s="962"/>
      <c r="K85" s="962"/>
      <c r="L85" s="871"/>
      <c r="M85" s="871"/>
      <c r="N85" s="871"/>
      <c r="O85" s="871"/>
      <c r="P85" s="871"/>
      <c r="Q85" s="871"/>
      <c r="R85" s="871"/>
      <c r="S85" s="871"/>
      <c r="T85" s="871"/>
    </row>
    <row r="86" spans="1:20" ht="36.75" customHeight="1" x14ac:dyDescent="0.2">
      <c r="A86" s="1647" t="s">
        <v>2682</v>
      </c>
      <c r="B86" s="1647"/>
      <c r="C86" s="1647"/>
      <c r="D86" s="1647"/>
      <c r="E86" s="1647"/>
      <c r="F86" s="1647"/>
      <c r="G86" s="1647"/>
      <c r="H86" s="1647"/>
      <c r="I86" s="1647"/>
      <c r="J86" s="1647"/>
      <c r="K86" s="1647"/>
      <c r="L86" s="668"/>
      <c r="M86" s="668"/>
      <c r="N86" s="668"/>
      <c r="O86" s="668"/>
      <c r="P86" s="668"/>
      <c r="Q86" s="668"/>
      <c r="R86" s="668"/>
      <c r="S86" s="668"/>
      <c r="T86" s="668"/>
    </row>
    <row r="87" spans="1:20" ht="15" customHeight="1" x14ac:dyDescent="0.2">
      <c r="A87" s="1064"/>
      <c r="B87" s="1064"/>
      <c r="C87" s="1064"/>
      <c r="D87" s="1064"/>
      <c r="E87" s="1064"/>
      <c r="F87" s="1064"/>
      <c r="G87" s="1064"/>
      <c r="H87" s="1064"/>
      <c r="I87" s="1064"/>
      <c r="J87" s="1064"/>
      <c r="K87" s="1064"/>
      <c r="L87" s="668"/>
      <c r="M87" s="668"/>
      <c r="N87" s="668"/>
      <c r="O87" s="668"/>
      <c r="P87" s="668"/>
      <c r="Q87" s="668"/>
      <c r="R87" s="668"/>
      <c r="S87" s="668"/>
      <c r="T87" s="668"/>
    </row>
    <row r="88" spans="1:20" ht="15.75" customHeight="1" x14ac:dyDescent="0.2">
      <c r="B88" s="1619" t="s">
        <v>1934</v>
      </c>
      <c r="C88" s="1620"/>
      <c r="D88" s="1621"/>
      <c r="E88" s="1621"/>
      <c r="F88" s="1621"/>
      <c r="G88" s="1621"/>
      <c r="H88" s="1625">
        <v>3.5000000000000003E-2</v>
      </c>
      <c r="I88" s="1626"/>
      <c r="J88" s="1626"/>
      <c r="K88" s="1627"/>
      <c r="L88" s="913"/>
      <c r="M88" s="913"/>
      <c r="N88" s="913"/>
      <c r="O88" s="913"/>
      <c r="P88" s="913"/>
      <c r="Q88" s="913"/>
    </row>
    <row r="89" spans="1:20" ht="15.75" customHeight="1" x14ac:dyDescent="0.2">
      <c r="B89" s="1619" t="s">
        <v>2070</v>
      </c>
      <c r="C89" s="1620"/>
      <c r="D89" s="1621"/>
      <c r="E89" s="1621"/>
      <c r="F89" s="1621"/>
      <c r="G89" s="1621"/>
      <c r="H89" s="1625">
        <v>7.6499999999999999E-2</v>
      </c>
      <c r="I89" s="1626"/>
      <c r="J89" s="1626"/>
      <c r="K89" s="1627"/>
      <c r="L89" s="913"/>
      <c r="M89" s="913"/>
      <c r="N89" s="913"/>
      <c r="O89" s="913"/>
      <c r="P89" s="913"/>
      <c r="Q89" s="913"/>
    </row>
    <row r="90" spans="1:20" ht="15.75" customHeight="1" x14ac:dyDescent="0.2">
      <c r="B90" s="1619" t="s">
        <v>2071</v>
      </c>
      <c r="C90" s="1620"/>
      <c r="D90" s="1621"/>
      <c r="E90" s="1621"/>
      <c r="F90" s="1621"/>
      <c r="G90" s="1621"/>
      <c r="H90" s="1625">
        <v>2.75E-2</v>
      </c>
      <c r="I90" s="1626"/>
      <c r="J90" s="1626"/>
      <c r="K90" s="1627"/>
      <c r="L90" s="913"/>
      <c r="M90" s="913"/>
      <c r="N90" s="913"/>
      <c r="O90" s="913"/>
      <c r="P90" s="913"/>
      <c r="Q90" s="913"/>
    </row>
    <row r="91" spans="1:20" ht="15.75" customHeight="1" x14ac:dyDescent="0.2">
      <c r="B91" s="1619" t="s">
        <v>2082</v>
      </c>
      <c r="C91" s="1620"/>
      <c r="D91" s="1621"/>
      <c r="E91" s="1621"/>
      <c r="F91" s="1621"/>
      <c r="G91" s="1621"/>
      <c r="H91" s="1619" t="s">
        <v>2078</v>
      </c>
      <c r="I91" s="1621"/>
      <c r="J91" s="1621"/>
      <c r="K91" s="1622"/>
      <c r="L91" s="914"/>
      <c r="M91" s="914"/>
      <c r="N91" s="914"/>
      <c r="O91" s="914"/>
      <c r="P91" s="914"/>
      <c r="Q91" s="914"/>
    </row>
    <row r="92" spans="1:20" ht="15.75" customHeight="1" x14ac:dyDescent="0.2">
      <c r="B92" s="1619" t="s">
        <v>1935</v>
      </c>
      <c r="C92" s="1620"/>
      <c r="D92" s="1621"/>
      <c r="E92" s="1621"/>
      <c r="F92" s="1621"/>
      <c r="G92" s="1621"/>
      <c r="H92" s="1619" t="s">
        <v>2074</v>
      </c>
      <c r="I92" s="1621"/>
      <c r="J92" s="1621"/>
      <c r="K92" s="1622"/>
      <c r="L92" s="914"/>
      <c r="M92" s="914"/>
      <c r="N92" s="914"/>
      <c r="O92" s="914"/>
      <c r="P92" s="914"/>
      <c r="Q92" s="914"/>
    </row>
    <row r="93" spans="1:20" ht="15.75" customHeight="1" x14ac:dyDescent="0.2">
      <c r="B93" s="1619" t="s">
        <v>1937</v>
      </c>
      <c r="C93" s="1620"/>
      <c r="D93" s="1621"/>
      <c r="E93" s="1621"/>
      <c r="F93" s="1621"/>
      <c r="G93" s="1621"/>
      <c r="H93" s="1619" t="s">
        <v>2075</v>
      </c>
      <c r="I93" s="1621"/>
      <c r="J93" s="1621"/>
      <c r="K93" s="1622"/>
      <c r="L93" s="914"/>
      <c r="M93" s="914"/>
      <c r="N93" s="914"/>
      <c r="O93" s="914"/>
      <c r="P93" s="914"/>
      <c r="Q93" s="914"/>
    </row>
    <row r="94" spans="1:20" ht="15.75" customHeight="1" x14ac:dyDescent="0.2">
      <c r="B94" s="1619" t="s">
        <v>1938</v>
      </c>
      <c r="C94" s="1620"/>
      <c r="D94" s="1621"/>
      <c r="E94" s="1621"/>
      <c r="F94" s="1621"/>
      <c r="G94" s="1622"/>
      <c r="H94" s="1619" t="s">
        <v>1939</v>
      </c>
      <c r="I94" s="1621"/>
      <c r="J94" s="1621"/>
      <c r="K94" s="1622"/>
      <c r="L94" s="914"/>
      <c r="M94" s="914"/>
      <c r="N94" s="914"/>
      <c r="O94" s="914"/>
      <c r="P94" s="914"/>
      <c r="Q94" s="914"/>
    </row>
    <row r="95" spans="1:20" ht="37.5" customHeight="1" x14ac:dyDescent="0.2">
      <c r="B95" s="1619" t="s">
        <v>2076</v>
      </c>
      <c r="C95" s="1620"/>
      <c r="D95" s="1621"/>
      <c r="E95" s="1621"/>
      <c r="F95" s="1621"/>
      <c r="G95" s="1622"/>
      <c r="H95" s="1619" t="s">
        <v>2344</v>
      </c>
      <c r="I95" s="1621"/>
      <c r="J95" s="1621"/>
      <c r="K95" s="1622"/>
      <c r="L95" s="914"/>
      <c r="M95" s="914"/>
      <c r="N95" s="914"/>
      <c r="O95" s="914"/>
      <c r="P95" s="914"/>
      <c r="Q95" s="914"/>
    </row>
    <row r="96" spans="1:20" ht="27" customHeight="1" x14ac:dyDescent="0.2">
      <c r="B96" s="1619" t="s">
        <v>2077</v>
      </c>
      <c r="C96" s="1620"/>
      <c r="D96" s="1621"/>
      <c r="E96" s="1621"/>
      <c r="F96" s="1621"/>
      <c r="G96" s="1621"/>
      <c r="H96" s="1619" t="s">
        <v>2320</v>
      </c>
      <c r="I96" s="1621"/>
      <c r="J96" s="1621"/>
      <c r="K96" s="1622"/>
      <c r="L96" s="668"/>
      <c r="M96" s="668"/>
      <c r="N96" s="668"/>
      <c r="O96" s="668"/>
      <c r="P96" s="668"/>
      <c r="Q96" s="668"/>
    </row>
    <row r="97" spans="1:17" ht="15.75" customHeight="1" x14ac:dyDescent="0.2">
      <c r="A97" s="982"/>
      <c r="B97" s="1619" t="s">
        <v>1933</v>
      </c>
      <c r="C97" s="1620"/>
      <c r="D97" s="1621"/>
      <c r="E97" s="1621"/>
      <c r="F97" s="1621"/>
      <c r="G97" s="1622"/>
      <c r="H97" s="1625">
        <v>1.6000000000000001E-3</v>
      </c>
      <c r="I97" s="1626"/>
      <c r="J97" s="1626"/>
      <c r="K97" s="1627"/>
      <c r="L97" s="913"/>
      <c r="M97" s="913"/>
      <c r="N97" s="913"/>
      <c r="O97" s="913"/>
      <c r="P97" s="913"/>
      <c r="Q97" s="913"/>
    </row>
    <row r="98" spans="1:17" ht="15.75" customHeight="1" x14ac:dyDescent="0.2">
      <c r="B98" s="1063"/>
      <c r="C98" s="1185"/>
      <c r="D98" s="1063"/>
      <c r="E98" s="1063"/>
      <c r="F98" s="1063"/>
      <c r="G98" s="1063"/>
      <c r="H98" s="1068"/>
      <c r="I98" s="1068"/>
      <c r="J98" s="1068"/>
      <c r="K98" s="1068"/>
      <c r="L98" s="913"/>
      <c r="M98" s="913"/>
      <c r="N98" s="913"/>
      <c r="O98" s="913"/>
      <c r="P98" s="913"/>
      <c r="Q98" s="913"/>
    </row>
    <row r="99" spans="1:17" ht="25.5" customHeight="1" x14ac:dyDescent="0.2">
      <c r="A99" s="1647" t="s">
        <v>2081</v>
      </c>
      <c r="B99" s="1647"/>
      <c r="C99" s="1647"/>
      <c r="D99" s="1647"/>
      <c r="E99" s="1647"/>
      <c r="F99" s="1647"/>
      <c r="G99" s="1647"/>
      <c r="H99" s="1647"/>
      <c r="I99" s="1647"/>
      <c r="J99" s="1647"/>
      <c r="K99" s="1647"/>
    </row>
  </sheetData>
  <mergeCells count="72">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 ref="A65:K65"/>
    <mergeCell ref="A69:K69"/>
    <mergeCell ref="A76:K76"/>
    <mergeCell ref="A77:K77"/>
    <mergeCell ref="A78:K78"/>
    <mergeCell ref="A84:K84"/>
    <mergeCell ref="A86:K86"/>
    <mergeCell ref="H88:K88"/>
    <mergeCell ref="H89:K89"/>
    <mergeCell ref="H90:K90"/>
    <mergeCell ref="B88:G88"/>
    <mergeCell ref="B89:G89"/>
    <mergeCell ref="B90:G90"/>
    <mergeCell ref="A64:K64"/>
    <mergeCell ref="A41:K41"/>
    <mergeCell ref="A43:K43"/>
    <mergeCell ref="A44:K44"/>
    <mergeCell ref="A45:K45"/>
    <mergeCell ref="A46:K46"/>
    <mergeCell ref="A47:K47"/>
    <mergeCell ref="A55:K55"/>
    <mergeCell ref="A56:K56"/>
    <mergeCell ref="A59:K59"/>
    <mergeCell ref="A60:K60"/>
    <mergeCell ref="A63:K63"/>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7:K7"/>
    <mergeCell ref="A1:K1"/>
    <mergeCell ref="A2:K2"/>
    <mergeCell ref="A4:K4"/>
    <mergeCell ref="A5:K5"/>
    <mergeCell ref="A6:K6"/>
    <mergeCell ref="A18:B18"/>
    <mergeCell ref="A35:B35"/>
    <mergeCell ref="A37:K37"/>
    <mergeCell ref="A38:K38"/>
    <mergeCell ref="A20:K20"/>
    <mergeCell ref="A21:K21"/>
    <mergeCell ref="A22:K22"/>
    <mergeCell ref="A30:B30"/>
    <mergeCell ref="A31:B31"/>
    <mergeCell ref="A24:K24"/>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4" sqref="A4:K4"/>
    </sheetView>
  </sheetViews>
  <sheetFormatPr defaultRowHeight="12.75" x14ac:dyDescent="0.2"/>
  <cols>
    <col min="1" max="1" width="7.7109375" style="600" customWidth="1"/>
    <col min="2" max="3" width="11.140625" style="600" customWidth="1"/>
    <col min="4" max="5" width="11.28515625" style="600" customWidth="1"/>
    <col min="6" max="11" width="11.7109375" style="600" customWidth="1"/>
    <col min="12" max="16384" width="9.140625" style="600"/>
  </cols>
  <sheetData>
    <row r="1" spans="1:11" ht="18" x14ac:dyDescent="0.25">
      <c r="A1" s="1370">
        <f>'GENERAL FUND-OPERATING(48-53)'!A1</f>
        <v>0</v>
      </c>
      <c r="B1" s="1370"/>
      <c r="C1" s="1370"/>
      <c r="D1" s="1370"/>
      <c r="E1" s="1370"/>
      <c r="F1" s="1370"/>
      <c r="G1" s="1370"/>
      <c r="H1" s="1370"/>
      <c r="I1" s="1370"/>
      <c r="J1" s="1370"/>
      <c r="K1" s="1370"/>
    </row>
    <row r="2" spans="1:11" ht="18" x14ac:dyDescent="0.25">
      <c r="A2" s="1370" t="str">
        <f>'GENERAL FUND-OPERATING(48-53)'!A5</f>
        <v>FISCAL YEAR ENDING JUNE 30, 2024</v>
      </c>
      <c r="B2" s="1370"/>
      <c r="C2" s="1370"/>
      <c r="D2" s="1370"/>
      <c r="E2" s="1370"/>
      <c r="F2" s="1370"/>
      <c r="G2" s="1370"/>
      <c r="H2" s="1370"/>
      <c r="I2" s="1370"/>
      <c r="J2" s="1370"/>
      <c r="K2" s="1370"/>
    </row>
    <row r="3" spans="1:11" ht="8.25" customHeight="1" x14ac:dyDescent="0.25">
      <c r="A3" s="881"/>
      <c r="B3" s="881"/>
      <c r="C3" s="881"/>
      <c r="D3" s="881"/>
      <c r="E3" s="881"/>
      <c r="F3" s="881"/>
      <c r="G3" s="881"/>
      <c r="H3" s="881"/>
      <c r="I3" s="881"/>
      <c r="J3" s="881"/>
    </row>
    <row r="4" spans="1:11" ht="15.75" x14ac:dyDescent="0.25">
      <c r="A4" s="1526" t="s">
        <v>1961</v>
      </c>
      <c r="B4" s="1526"/>
      <c r="C4" s="1526"/>
      <c r="D4" s="1526"/>
      <c r="E4" s="1526"/>
      <c r="F4" s="1526"/>
      <c r="G4" s="1526"/>
      <c r="H4" s="1526"/>
      <c r="I4" s="1526"/>
      <c r="J4" s="1526"/>
      <c r="K4" s="1526"/>
    </row>
    <row r="5" spans="1:11" ht="15.75" x14ac:dyDescent="0.25">
      <c r="A5" s="1526" t="s">
        <v>1940</v>
      </c>
      <c r="B5" s="1526"/>
      <c r="C5" s="1526"/>
      <c r="D5" s="1526"/>
      <c r="E5" s="1526"/>
      <c r="F5" s="1526"/>
      <c r="G5" s="1526"/>
      <c r="H5" s="1526"/>
      <c r="I5" s="1526"/>
      <c r="J5" s="1526"/>
      <c r="K5" s="1526"/>
    </row>
    <row r="6" spans="1:11" ht="15.75" x14ac:dyDescent="0.25">
      <c r="A6" s="1526" t="s">
        <v>1941</v>
      </c>
      <c r="B6" s="1526"/>
      <c r="C6" s="1526"/>
      <c r="D6" s="1526"/>
      <c r="E6" s="1526"/>
      <c r="F6" s="1526"/>
      <c r="G6" s="1526"/>
      <c r="H6" s="1526"/>
      <c r="I6" s="1526"/>
      <c r="J6" s="1526"/>
      <c r="K6" s="1526"/>
    </row>
    <row r="7" spans="1:11" ht="15.75" x14ac:dyDescent="0.25">
      <c r="A7" s="1526" t="s">
        <v>1942</v>
      </c>
      <c r="B7" s="1526"/>
      <c r="C7" s="1526"/>
      <c r="D7" s="1526"/>
      <c r="E7" s="1526"/>
      <c r="F7" s="1526"/>
      <c r="G7" s="1526"/>
      <c r="H7" s="1526"/>
      <c r="I7" s="1526"/>
      <c r="J7" s="1526"/>
      <c r="K7" s="1526"/>
    </row>
    <row r="8" spans="1:11" ht="9" customHeight="1" x14ac:dyDescent="0.2">
      <c r="A8" s="1383"/>
      <c r="B8" s="1383"/>
      <c r="C8" s="1383"/>
      <c r="D8" s="1383"/>
      <c r="E8" s="1383"/>
      <c r="F8" s="1383"/>
      <c r="G8" s="1383"/>
      <c r="H8" s="1383"/>
      <c r="I8" s="1383"/>
      <c r="J8" s="1383"/>
      <c r="K8" s="1383"/>
    </row>
    <row r="9" spans="1:11" ht="17.25" customHeight="1" x14ac:dyDescent="0.2">
      <c r="A9" s="1529" t="s">
        <v>1944</v>
      </c>
      <c r="B9" s="1533"/>
      <c r="C9" s="1187">
        <v>2023</v>
      </c>
      <c r="D9" s="909">
        <v>2022</v>
      </c>
      <c r="E9" s="909">
        <v>2021</v>
      </c>
      <c r="F9" s="909">
        <v>2020</v>
      </c>
      <c r="G9" s="896">
        <v>2019</v>
      </c>
      <c r="H9" s="896">
        <v>2018</v>
      </c>
      <c r="I9" s="909">
        <v>2017</v>
      </c>
      <c r="J9" s="909">
        <v>2016</v>
      </c>
      <c r="K9" s="909">
        <v>2015</v>
      </c>
    </row>
    <row r="10" spans="1:11" ht="30.75" customHeight="1" x14ac:dyDescent="0.2">
      <c r="A10" s="1665" t="s">
        <v>1945</v>
      </c>
      <c r="B10" s="1666"/>
      <c r="C10" s="1188">
        <v>2022</v>
      </c>
      <c r="D10" s="916">
        <v>2021</v>
      </c>
      <c r="E10" s="916">
        <v>2020</v>
      </c>
      <c r="F10" s="916">
        <v>2019</v>
      </c>
      <c r="G10" s="898">
        <v>2018</v>
      </c>
      <c r="H10" s="898">
        <v>2017</v>
      </c>
      <c r="I10" s="916">
        <v>2016</v>
      </c>
      <c r="J10" s="916">
        <v>2015</v>
      </c>
      <c r="K10" s="916">
        <v>2014</v>
      </c>
    </row>
    <row r="11" spans="1:11" ht="37.5" customHeight="1" x14ac:dyDescent="0.2">
      <c r="A11" s="1531" t="s">
        <v>2345</v>
      </c>
      <c r="B11" s="1417"/>
      <c r="C11" s="1183"/>
      <c r="D11" s="675"/>
      <c r="E11" s="675"/>
      <c r="F11" s="675"/>
      <c r="G11" s="918"/>
      <c r="H11" s="919"/>
      <c r="I11" s="900"/>
      <c r="J11" s="900"/>
      <c r="K11" s="900"/>
    </row>
    <row r="12" spans="1:11" ht="64.5" customHeight="1" x14ac:dyDescent="0.2">
      <c r="A12" s="1531" t="s">
        <v>2346</v>
      </c>
      <c r="B12" s="1417"/>
      <c r="C12" s="1183"/>
      <c r="D12" s="675"/>
      <c r="E12" s="675"/>
      <c r="F12" s="675"/>
      <c r="G12" s="920"/>
      <c r="H12" s="921"/>
      <c r="I12" s="902"/>
      <c r="J12" s="902"/>
      <c r="K12" s="902"/>
    </row>
    <row r="13" spans="1:11" ht="66" customHeight="1" x14ac:dyDescent="0.2">
      <c r="A13" s="1531" t="s">
        <v>2347</v>
      </c>
      <c r="B13" s="1417"/>
      <c r="C13" s="1183"/>
      <c r="D13" s="675"/>
      <c r="E13" s="675"/>
      <c r="F13" s="675"/>
      <c r="G13" s="920"/>
      <c r="H13" s="921"/>
      <c r="I13" s="902"/>
      <c r="J13" s="902"/>
      <c r="K13" s="902"/>
    </row>
    <row r="14" spans="1:11" ht="20.25" customHeight="1" x14ac:dyDescent="0.2">
      <c r="A14" s="1608" t="s">
        <v>878</v>
      </c>
      <c r="B14" s="1609"/>
      <c r="C14" s="903">
        <f t="shared" ref="C14:J14" si="0">C13+C12</f>
        <v>0</v>
      </c>
      <c r="D14" s="903">
        <f t="shared" si="0"/>
        <v>0</v>
      </c>
      <c r="E14" s="903">
        <f t="shared" si="0"/>
        <v>0</v>
      </c>
      <c r="F14" s="903">
        <f t="shared" si="0"/>
        <v>0</v>
      </c>
      <c r="G14" s="903">
        <f t="shared" si="0"/>
        <v>0</v>
      </c>
      <c r="H14" s="903">
        <f t="shared" si="0"/>
        <v>0</v>
      </c>
      <c r="I14" s="903">
        <f t="shared" si="0"/>
        <v>0</v>
      </c>
      <c r="J14" s="903">
        <f t="shared" si="0"/>
        <v>0</v>
      </c>
      <c r="K14" s="903">
        <f>K13+K12</f>
        <v>0</v>
      </c>
    </row>
    <row r="15" spans="1:11" ht="9" customHeight="1" x14ac:dyDescent="0.2">
      <c r="I15" s="616"/>
      <c r="J15" s="616"/>
      <c r="K15" s="616"/>
    </row>
    <row r="16" spans="1:11" ht="26.25" customHeight="1" x14ac:dyDescent="0.2">
      <c r="A16" s="1531" t="s">
        <v>2348</v>
      </c>
      <c r="B16" s="1417"/>
      <c r="C16" s="1183"/>
      <c r="D16" s="1072"/>
      <c r="E16" s="660"/>
      <c r="F16" s="660"/>
      <c r="G16" s="923"/>
      <c r="H16" s="924"/>
      <c r="I16" s="902"/>
      <c r="J16" s="902"/>
      <c r="K16" s="902"/>
    </row>
    <row r="17" spans="1:11" ht="92.25" customHeight="1" x14ac:dyDescent="0.2">
      <c r="A17" s="1531" t="s">
        <v>2349</v>
      </c>
      <c r="B17" s="1417"/>
      <c r="C17" s="1183"/>
      <c r="D17" s="1071"/>
      <c r="E17" s="675"/>
      <c r="F17" s="675"/>
      <c r="G17" s="925"/>
      <c r="H17" s="926"/>
      <c r="I17" s="907"/>
      <c r="J17" s="907"/>
      <c r="K17" s="907"/>
    </row>
    <row r="18" spans="1:11" ht="53.25" customHeight="1" x14ac:dyDescent="0.2">
      <c r="A18" s="1531" t="s">
        <v>2350</v>
      </c>
      <c r="B18" s="1417"/>
      <c r="C18" s="1183"/>
      <c r="D18" s="1071"/>
      <c r="E18" s="675"/>
      <c r="F18" s="675"/>
      <c r="G18" s="925"/>
      <c r="H18" s="926"/>
      <c r="I18" s="907"/>
      <c r="J18" s="907"/>
      <c r="K18" s="907"/>
    </row>
    <row r="19" spans="1:11" x14ac:dyDescent="0.2">
      <c r="B19" s="1613" t="s">
        <v>1948</v>
      </c>
      <c r="C19" s="1613"/>
      <c r="D19" s="1613"/>
      <c r="E19" s="1613"/>
      <c r="F19" s="1613"/>
      <c r="G19" s="1613"/>
      <c r="H19" s="1613"/>
      <c r="I19" s="1613"/>
      <c r="J19" s="1613"/>
      <c r="K19" s="1613"/>
    </row>
    <row r="20" spans="1:11" x14ac:dyDescent="0.2">
      <c r="B20" s="1613" t="s">
        <v>1957</v>
      </c>
      <c r="C20" s="1613"/>
      <c r="D20" s="1613"/>
      <c r="E20" s="1613"/>
      <c r="F20" s="1613"/>
      <c r="G20" s="1613"/>
      <c r="H20" s="1613"/>
      <c r="I20" s="1613"/>
      <c r="J20" s="1613"/>
      <c r="K20" s="1613"/>
    </row>
    <row r="22" spans="1:11" ht="15.75" x14ac:dyDescent="0.25">
      <c r="A22" s="1526">
        <f>A1</f>
        <v>0</v>
      </c>
      <c r="B22" s="1526"/>
      <c r="C22" s="1526"/>
      <c r="D22" s="1526"/>
      <c r="E22" s="1526"/>
      <c r="F22" s="1526"/>
      <c r="G22" s="1526"/>
      <c r="H22" s="1526"/>
      <c r="I22" s="1526"/>
      <c r="J22" s="1526"/>
      <c r="K22" s="1526"/>
    </row>
    <row r="23" spans="1:11" ht="15.75" x14ac:dyDescent="0.25">
      <c r="A23" s="1526" t="s">
        <v>1940</v>
      </c>
      <c r="B23" s="1526"/>
      <c r="C23" s="1526"/>
      <c r="D23" s="1526"/>
      <c r="E23" s="1526"/>
      <c r="F23" s="1526"/>
      <c r="G23" s="1526"/>
      <c r="H23" s="1526"/>
      <c r="I23" s="1526"/>
      <c r="J23" s="1526"/>
      <c r="K23" s="1526"/>
    </row>
    <row r="24" spans="1:11" ht="15.75" x14ac:dyDescent="0.25">
      <c r="A24" s="1526" t="s">
        <v>1949</v>
      </c>
      <c r="B24" s="1526"/>
      <c r="C24" s="1526"/>
      <c r="D24" s="1526"/>
      <c r="E24" s="1526"/>
      <c r="F24" s="1526"/>
      <c r="G24" s="1526"/>
      <c r="H24" s="1526"/>
      <c r="I24" s="1526"/>
      <c r="J24" s="1526"/>
      <c r="K24" s="1526"/>
    </row>
    <row r="25" spans="1:11" ht="15.75" x14ac:dyDescent="0.25">
      <c r="A25" s="1526" t="s">
        <v>1942</v>
      </c>
      <c r="B25" s="1526"/>
      <c r="C25" s="1526"/>
      <c r="D25" s="1526"/>
      <c r="E25" s="1526"/>
      <c r="F25" s="1526"/>
      <c r="G25" s="1526"/>
      <c r="H25" s="1526"/>
      <c r="I25" s="1526"/>
      <c r="J25" s="1526"/>
      <c r="K25" s="1526"/>
    </row>
    <row r="27" spans="1:11" ht="27" customHeight="1" x14ac:dyDescent="0.2">
      <c r="A27" s="1610" t="s">
        <v>1951</v>
      </c>
      <c r="B27" s="1611"/>
      <c r="C27" s="1187">
        <v>2023</v>
      </c>
      <c r="D27" s="887">
        <v>2022</v>
      </c>
      <c r="E27" s="887">
        <v>2021</v>
      </c>
      <c r="F27" s="909">
        <v>2020</v>
      </c>
      <c r="G27" s="896">
        <v>2019</v>
      </c>
      <c r="H27" s="896">
        <v>2018</v>
      </c>
      <c r="I27" s="909">
        <v>2017</v>
      </c>
      <c r="J27" s="909">
        <v>2016</v>
      </c>
      <c r="K27" s="909">
        <v>2015</v>
      </c>
    </row>
    <row r="28" spans="1:11" ht="25.5" customHeight="1" x14ac:dyDescent="0.2">
      <c r="A28" s="1531" t="s">
        <v>2351</v>
      </c>
      <c r="B28" s="1417"/>
      <c r="C28" s="1183"/>
      <c r="D28" s="675"/>
      <c r="E28" s="675"/>
      <c r="F28" s="675"/>
      <c r="G28" s="920"/>
      <c r="H28" s="921"/>
      <c r="I28" s="902"/>
      <c r="J28" s="902"/>
      <c r="K28" s="902"/>
    </row>
    <row r="29" spans="1:11" ht="54.75" customHeight="1" x14ac:dyDescent="0.2">
      <c r="A29" s="1531" t="s">
        <v>2352</v>
      </c>
      <c r="B29" s="1417"/>
      <c r="C29" s="1183"/>
      <c r="D29" s="675"/>
      <c r="E29" s="675"/>
      <c r="F29" s="675"/>
      <c r="G29" s="920"/>
      <c r="H29" s="921"/>
      <c r="I29" s="902"/>
      <c r="J29" s="902"/>
      <c r="K29" s="902"/>
    </row>
    <row r="30" spans="1:11" ht="28.5" customHeight="1" x14ac:dyDescent="0.2">
      <c r="A30" s="1531" t="s">
        <v>2353</v>
      </c>
      <c r="B30" s="1417"/>
      <c r="C30" s="1183"/>
      <c r="D30" s="675"/>
      <c r="E30" s="675"/>
      <c r="F30" s="675"/>
      <c r="G30" s="920"/>
      <c r="H30" s="921"/>
      <c r="I30" s="902"/>
      <c r="J30" s="902"/>
      <c r="K30" s="902"/>
    </row>
    <row r="31" spans="1:11" ht="28.5" customHeight="1" x14ac:dyDescent="0.2">
      <c r="A31" s="1531" t="s">
        <v>2354</v>
      </c>
      <c r="B31" s="1417"/>
      <c r="C31" s="1183"/>
      <c r="D31" s="660"/>
      <c r="E31" s="660"/>
      <c r="F31" s="660"/>
      <c r="G31" s="923"/>
      <c r="H31" s="927"/>
      <c r="I31" s="902"/>
      <c r="J31" s="902"/>
      <c r="K31" s="902"/>
    </row>
    <row r="32" spans="1:11" ht="42" customHeight="1" x14ac:dyDescent="0.2">
      <c r="A32" s="1531" t="s">
        <v>2355</v>
      </c>
      <c r="B32" s="1417"/>
      <c r="C32" s="1183"/>
      <c r="D32" s="675"/>
      <c r="E32" s="660"/>
      <c r="F32" s="660"/>
      <c r="G32" s="928"/>
      <c r="H32" s="929"/>
      <c r="I32" s="907"/>
      <c r="J32" s="907"/>
      <c r="K32" s="907"/>
    </row>
    <row r="33" spans="1:11" ht="30" customHeight="1" x14ac:dyDescent="0.2">
      <c r="B33" s="1613" t="s">
        <v>1948</v>
      </c>
      <c r="C33" s="1613"/>
      <c r="D33" s="1613"/>
      <c r="E33" s="1613"/>
      <c r="F33" s="1613"/>
      <c r="G33" s="1613"/>
      <c r="H33" s="1613"/>
      <c r="I33" s="1613"/>
      <c r="J33" s="1613"/>
      <c r="K33" s="1613"/>
    </row>
    <row r="34" spans="1:11" x14ac:dyDescent="0.2">
      <c r="B34" s="1613" t="s">
        <v>1957</v>
      </c>
      <c r="C34" s="1613"/>
      <c r="D34" s="1613"/>
      <c r="E34" s="1613"/>
      <c r="F34" s="1613"/>
      <c r="G34" s="1613"/>
      <c r="H34" s="1613"/>
      <c r="I34" s="1613"/>
      <c r="J34" s="1613"/>
      <c r="K34" s="1613"/>
    </row>
    <row r="35" spans="1:11" x14ac:dyDescent="0.2">
      <c r="B35" s="908"/>
      <c r="C35" s="908"/>
    </row>
    <row r="36" spans="1:11" x14ac:dyDescent="0.2">
      <c r="A36" s="1618" t="s">
        <v>1964</v>
      </c>
      <c r="B36" s="1541"/>
      <c r="C36" s="1541"/>
      <c r="D36" s="1541"/>
      <c r="E36" s="1541"/>
      <c r="F36" s="1541"/>
      <c r="G36" s="1541"/>
      <c r="H36" s="1541"/>
      <c r="I36" s="1541"/>
      <c r="J36" s="1541"/>
      <c r="K36" s="1541"/>
    </row>
    <row r="38" spans="1:11" ht="15.75" x14ac:dyDescent="0.25">
      <c r="A38" s="1526">
        <f>A1</f>
        <v>0</v>
      </c>
      <c r="B38" s="1526"/>
      <c r="C38" s="1526"/>
      <c r="D38" s="1526"/>
      <c r="E38" s="1526"/>
      <c r="F38" s="1526"/>
      <c r="G38" s="1526"/>
      <c r="H38" s="1526"/>
      <c r="I38" s="1526"/>
      <c r="J38" s="1526"/>
      <c r="K38" s="1526"/>
    </row>
    <row r="39" spans="1:11" ht="15.75" x14ac:dyDescent="0.25">
      <c r="A39" s="1526" t="s">
        <v>1932</v>
      </c>
      <c r="B39" s="1526"/>
      <c r="C39" s="1526"/>
      <c r="D39" s="1526"/>
      <c r="E39" s="1526"/>
      <c r="F39" s="1526"/>
      <c r="G39" s="1526"/>
      <c r="H39" s="1526"/>
      <c r="I39" s="1526"/>
      <c r="J39" s="1526"/>
      <c r="K39" s="1526"/>
    </row>
    <row r="40" spans="1:11" ht="15.75" x14ac:dyDescent="0.25">
      <c r="A40" s="1526" t="s">
        <v>2761</v>
      </c>
      <c r="B40" s="1526"/>
      <c r="C40" s="1526"/>
      <c r="D40" s="1526"/>
      <c r="E40" s="1526"/>
      <c r="F40" s="1526"/>
      <c r="G40" s="1526"/>
      <c r="H40" s="1526"/>
      <c r="I40" s="1526"/>
      <c r="J40" s="1526"/>
      <c r="K40" s="1526"/>
    </row>
    <row r="41" spans="1:11" x14ac:dyDescent="0.2">
      <c r="A41" s="1383"/>
      <c r="B41" s="1383"/>
      <c r="C41" s="1383"/>
      <c r="D41" s="1383"/>
      <c r="E41" s="1383"/>
      <c r="F41" s="1383"/>
      <c r="G41" s="1383"/>
      <c r="H41" s="1383"/>
      <c r="I41" s="1383"/>
      <c r="J41" s="1383"/>
      <c r="K41" s="1383"/>
    </row>
    <row r="42" spans="1:11" x14ac:dyDescent="0.2">
      <c r="A42" s="617" t="s">
        <v>1997</v>
      </c>
    </row>
    <row r="43" spans="1:11" x14ac:dyDescent="0.2">
      <c r="A43" s="617"/>
    </row>
    <row r="44" spans="1:11" x14ac:dyDescent="0.2">
      <c r="A44" s="600" t="s">
        <v>2181</v>
      </c>
    </row>
    <row r="46" spans="1:11" ht="53.25" customHeight="1" x14ac:dyDescent="0.2">
      <c r="A46" s="1219" t="s">
        <v>2235</v>
      </c>
      <c r="B46" s="1219"/>
      <c r="C46" s="1219"/>
      <c r="D46" s="1219"/>
      <c r="E46" s="1219"/>
      <c r="F46" s="1219"/>
      <c r="G46" s="1219"/>
      <c r="H46" s="1219"/>
      <c r="I46" s="1219"/>
      <c r="J46" s="1219"/>
      <c r="K46" s="1219"/>
    </row>
    <row r="48" spans="1:11" ht="65.25" customHeight="1" x14ac:dyDescent="0.2">
      <c r="A48" s="1219" t="s">
        <v>2688</v>
      </c>
      <c r="B48" s="1219"/>
      <c r="C48" s="1219"/>
      <c r="D48" s="1219"/>
      <c r="E48" s="1219"/>
      <c r="F48" s="1219"/>
      <c r="G48" s="1219"/>
      <c r="H48" s="1219"/>
      <c r="I48" s="1219"/>
      <c r="J48" s="1219"/>
      <c r="K48" s="1219"/>
    </row>
    <row r="50" spans="1:11" x14ac:dyDescent="0.2">
      <c r="A50" s="600" t="s">
        <v>2236</v>
      </c>
    </row>
    <row r="52" spans="1:11" ht="27" customHeight="1" x14ac:dyDescent="0.2">
      <c r="A52" s="1219" t="s">
        <v>2356</v>
      </c>
      <c r="B52" s="1219"/>
      <c r="C52" s="1219"/>
      <c r="D52" s="1219"/>
      <c r="E52" s="1219"/>
      <c r="F52" s="1219"/>
      <c r="G52" s="1219"/>
      <c r="H52" s="1219"/>
      <c r="I52" s="1219"/>
      <c r="J52" s="1219"/>
      <c r="K52" s="1219"/>
    </row>
    <row r="53" spans="1:11" ht="39" customHeight="1" x14ac:dyDescent="0.2">
      <c r="A53" s="1219" t="s">
        <v>2357</v>
      </c>
      <c r="B53" s="1219"/>
      <c r="C53" s="1219"/>
      <c r="D53" s="1219"/>
      <c r="E53" s="1219"/>
      <c r="F53" s="1219"/>
      <c r="G53" s="1219"/>
      <c r="H53" s="1219"/>
      <c r="I53" s="1219"/>
      <c r="J53" s="1219"/>
      <c r="K53" s="1219"/>
    </row>
    <row r="54" spans="1:11" ht="26.25" customHeight="1" x14ac:dyDescent="0.2">
      <c r="A54" s="1219" t="s">
        <v>2358</v>
      </c>
      <c r="B54" s="1219"/>
      <c r="C54" s="1219"/>
      <c r="D54" s="1219"/>
      <c r="E54" s="1219"/>
      <c r="F54" s="1219"/>
      <c r="G54" s="1219"/>
      <c r="H54" s="1219"/>
      <c r="I54" s="1219"/>
      <c r="J54" s="1219"/>
      <c r="K54" s="1219"/>
    </row>
    <row r="55" spans="1:11" ht="40.5" customHeight="1" x14ac:dyDescent="0.2">
      <c r="A55" s="1219" t="s">
        <v>2359</v>
      </c>
      <c r="B55" s="1219"/>
      <c r="C55" s="1219"/>
      <c r="D55" s="1219"/>
      <c r="E55" s="1219"/>
      <c r="F55" s="1219"/>
      <c r="G55" s="1219"/>
      <c r="H55" s="1219"/>
      <c r="I55" s="1219"/>
      <c r="J55" s="1219"/>
      <c r="K55" s="1219"/>
    </row>
    <row r="56" spans="1:11" ht="15" customHeight="1" x14ac:dyDescent="0.2">
      <c r="A56" s="1227" t="s">
        <v>2360</v>
      </c>
      <c r="B56" s="1227"/>
      <c r="C56" s="1227"/>
      <c r="D56" s="1227"/>
      <c r="E56" s="1227"/>
      <c r="F56" s="1227"/>
      <c r="G56" s="1227"/>
      <c r="H56" s="1227"/>
      <c r="I56" s="1227"/>
      <c r="J56" s="1227"/>
      <c r="K56" s="1227"/>
    </row>
    <row r="57" spans="1:11" ht="26.25" customHeight="1" x14ac:dyDescent="0.2">
      <c r="A57" s="1219" t="s">
        <v>2361</v>
      </c>
      <c r="B57" s="1219"/>
      <c r="C57" s="1219"/>
      <c r="D57" s="1219"/>
      <c r="E57" s="1219"/>
      <c r="F57" s="1219"/>
      <c r="G57" s="1219"/>
      <c r="H57" s="1219"/>
      <c r="I57" s="1219"/>
      <c r="J57" s="1219"/>
      <c r="K57" s="1219"/>
    </row>
    <row r="58" spans="1:11" x14ac:dyDescent="0.2">
      <c r="A58" s="1219" t="s">
        <v>2362</v>
      </c>
      <c r="B58" s="1219"/>
      <c r="C58" s="1219"/>
      <c r="D58" s="1219"/>
      <c r="E58" s="1219"/>
      <c r="F58" s="1219"/>
      <c r="G58" s="1219"/>
      <c r="H58" s="1219"/>
      <c r="I58" s="1219"/>
      <c r="J58" s="1219"/>
      <c r="K58" s="1219"/>
    </row>
    <row r="59" spans="1:11" ht="24.75" customHeight="1" x14ac:dyDescent="0.2">
      <c r="A59" s="1219" t="s">
        <v>2363</v>
      </c>
      <c r="B59" s="1219"/>
      <c r="C59" s="1219"/>
      <c r="D59" s="1219"/>
      <c r="E59" s="1219"/>
      <c r="F59" s="1219"/>
      <c r="G59" s="1219"/>
      <c r="H59" s="1219"/>
      <c r="I59" s="1219"/>
      <c r="J59" s="1219"/>
      <c r="K59" s="1219"/>
    </row>
    <row r="60" spans="1:11" ht="26.25" customHeight="1" x14ac:dyDescent="0.2">
      <c r="A60" s="1219" t="s">
        <v>2364</v>
      </c>
      <c r="B60" s="1219"/>
      <c r="C60" s="1219"/>
      <c r="D60" s="1219"/>
      <c r="E60" s="1219"/>
      <c r="F60" s="1219"/>
      <c r="G60" s="1219"/>
      <c r="H60" s="1219"/>
      <c r="I60" s="1219"/>
      <c r="J60" s="1219"/>
      <c r="K60" s="1219"/>
    </row>
    <row r="61" spans="1:11" ht="25.5" customHeight="1" x14ac:dyDescent="0.2">
      <c r="A61" s="1219" t="s">
        <v>2365</v>
      </c>
      <c r="B61" s="1219"/>
      <c r="C61" s="1219"/>
      <c r="D61" s="1219"/>
      <c r="E61" s="1219"/>
      <c r="F61" s="1219"/>
      <c r="G61" s="1219"/>
      <c r="H61" s="1219"/>
      <c r="I61" s="1219"/>
      <c r="J61" s="1219"/>
      <c r="K61" s="1219"/>
    </row>
    <row r="62" spans="1:11" ht="17.25" customHeight="1" x14ac:dyDescent="0.2">
      <c r="A62" s="605" t="s">
        <v>2366</v>
      </c>
    </row>
    <row r="63" spans="1:11" ht="39.75" customHeight="1" x14ac:dyDescent="0.2">
      <c r="A63" s="1219" t="s">
        <v>2367</v>
      </c>
      <c r="B63" s="1219"/>
      <c r="C63" s="1219"/>
      <c r="D63" s="1219"/>
      <c r="E63" s="1219"/>
      <c r="F63" s="1219"/>
      <c r="G63" s="1219"/>
      <c r="H63" s="1219"/>
      <c r="I63" s="1219"/>
      <c r="J63" s="1219"/>
      <c r="K63" s="1219"/>
    </row>
    <row r="64" spans="1:11" x14ac:dyDescent="0.2">
      <c r="A64" s="674"/>
      <c r="B64" s="674"/>
      <c r="C64" s="674"/>
      <c r="D64" s="674"/>
      <c r="E64" s="674"/>
      <c r="F64" s="674"/>
      <c r="G64" s="674"/>
      <c r="H64" s="674"/>
      <c r="I64" s="674"/>
      <c r="J64" s="674"/>
      <c r="K64" s="674"/>
    </row>
    <row r="65" spans="1:11" ht="15.75" customHeight="1" x14ac:dyDescent="0.2">
      <c r="A65" s="1227" t="s">
        <v>2237</v>
      </c>
      <c r="B65" s="1227"/>
      <c r="C65" s="1227"/>
      <c r="D65" s="1227"/>
      <c r="E65" s="1227"/>
      <c r="F65" s="1227"/>
      <c r="G65" s="1227"/>
      <c r="H65" s="1227"/>
      <c r="I65" s="1227"/>
      <c r="J65" s="1227"/>
      <c r="K65" s="1227"/>
    </row>
    <row r="66" spans="1:11" ht="14.25" customHeight="1" x14ac:dyDescent="0.2">
      <c r="A66" s="616"/>
      <c r="B66" s="1219"/>
      <c r="C66" s="1219"/>
      <c r="D66" s="1219"/>
      <c r="E66" s="1219"/>
      <c r="F66" s="1219"/>
      <c r="G66" s="1219"/>
      <c r="H66" s="1219"/>
      <c r="I66" s="1219"/>
      <c r="J66" s="1219"/>
      <c r="K66" s="1219"/>
    </row>
    <row r="67" spans="1:11" ht="14.25" customHeight="1" x14ac:dyDescent="0.25">
      <c r="A67" s="1227" t="s">
        <v>2368</v>
      </c>
      <c r="B67" s="1227"/>
      <c r="C67" s="1227"/>
      <c r="D67" s="1227"/>
      <c r="E67" s="1227"/>
      <c r="F67" s="1227"/>
      <c r="G67" s="1227"/>
      <c r="H67" s="1227"/>
      <c r="I67" s="1227"/>
      <c r="J67" s="1227"/>
      <c r="K67" s="1227"/>
    </row>
    <row r="68" spans="1:11" ht="40.5" customHeight="1" x14ac:dyDescent="0.2">
      <c r="A68" s="1219" t="s">
        <v>2683</v>
      </c>
      <c r="B68" s="1219"/>
      <c r="C68" s="1219"/>
      <c r="D68" s="1219"/>
      <c r="E68" s="1219"/>
      <c r="F68" s="1219"/>
      <c r="G68" s="1219"/>
      <c r="H68" s="1219"/>
      <c r="I68" s="1219"/>
      <c r="J68" s="1219"/>
      <c r="K68" s="1219"/>
    </row>
    <row r="69" spans="1:11" ht="14.25" customHeight="1" x14ac:dyDescent="0.25">
      <c r="A69" s="1227" t="s">
        <v>2369</v>
      </c>
      <c r="B69" s="1227"/>
      <c r="C69" s="1227"/>
      <c r="D69" s="1227"/>
      <c r="E69" s="1227"/>
      <c r="F69" s="1227"/>
      <c r="G69" s="1227"/>
      <c r="H69" s="1227"/>
      <c r="I69" s="1227"/>
      <c r="J69" s="1227"/>
      <c r="K69" s="1227"/>
    </row>
    <row r="70" spans="1:11" x14ac:dyDescent="0.2">
      <c r="B70" s="1227" t="s">
        <v>2370</v>
      </c>
      <c r="C70" s="1227"/>
      <c r="D70" s="1227"/>
      <c r="E70" s="1227"/>
      <c r="F70" s="1227"/>
      <c r="G70" s="1227"/>
      <c r="H70" s="1227"/>
      <c r="I70" s="1227"/>
      <c r="J70" s="1227"/>
      <c r="K70" s="1227"/>
    </row>
    <row r="71" spans="1:11" ht="20.25" customHeight="1" x14ac:dyDescent="0.2">
      <c r="B71" s="1227" t="s">
        <v>2371</v>
      </c>
      <c r="C71" s="1227"/>
      <c r="D71" s="1227"/>
      <c r="E71" s="1227"/>
      <c r="F71" s="1227"/>
      <c r="G71" s="1227"/>
      <c r="H71" s="1227"/>
      <c r="I71" s="1227"/>
      <c r="J71" s="1227"/>
      <c r="K71" s="1227"/>
    </row>
    <row r="72" spans="1:11" ht="27.75" customHeight="1" x14ac:dyDescent="0.2">
      <c r="B72" s="1219" t="s">
        <v>2372</v>
      </c>
      <c r="C72" s="1219"/>
      <c r="D72" s="1219"/>
      <c r="E72" s="1219"/>
      <c r="F72" s="1219"/>
      <c r="G72" s="1219"/>
      <c r="H72" s="1219"/>
      <c r="I72" s="1219"/>
      <c r="J72" s="1219"/>
      <c r="K72" s="1219"/>
    </row>
    <row r="73" spans="1:11" ht="27.75" customHeight="1" x14ac:dyDescent="0.2">
      <c r="A73" s="1219" t="s">
        <v>2373</v>
      </c>
      <c r="B73" s="1219"/>
      <c r="C73" s="1219"/>
      <c r="D73" s="1219"/>
      <c r="E73" s="1219"/>
      <c r="F73" s="1219"/>
      <c r="G73" s="1219"/>
      <c r="H73" s="1219"/>
      <c r="I73" s="1219"/>
      <c r="J73" s="1219"/>
      <c r="K73" s="1219"/>
    </row>
    <row r="74" spans="1:11" ht="40.5" customHeight="1" x14ac:dyDescent="0.2">
      <c r="A74" s="1219" t="s">
        <v>2689</v>
      </c>
      <c r="B74" s="1219"/>
      <c r="C74" s="1219"/>
      <c r="D74" s="1219"/>
      <c r="E74" s="1219"/>
      <c r="F74" s="1219"/>
      <c r="G74" s="1219"/>
      <c r="H74" s="1219"/>
      <c r="I74" s="1219"/>
      <c r="J74" s="1219"/>
      <c r="K74" s="1219"/>
    </row>
    <row r="75" spans="1:11" x14ac:dyDescent="0.2">
      <c r="A75" s="642"/>
      <c r="B75" s="642"/>
      <c r="C75" s="642"/>
      <c r="D75" s="642"/>
      <c r="E75" s="642"/>
      <c r="F75" s="642"/>
      <c r="G75" s="642"/>
      <c r="H75" s="642"/>
      <c r="I75" s="642"/>
      <c r="J75" s="642"/>
      <c r="K75" s="642"/>
    </row>
    <row r="76" spans="1:11" x14ac:dyDescent="0.2">
      <c r="A76" s="617" t="s">
        <v>2374</v>
      </c>
      <c r="B76" s="642"/>
      <c r="C76" s="642"/>
      <c r="D76" s="642"/>
      <c r="E76" s="642"/>
      <c r="F76" s="642"/>
      <c r="G76" s="642"/>
      <c r="H76" s="642"/>
      <c r="I76" s="642"/>
      <c r="J76" s="642"/>
      <c r="K76" s="642"/>
    </row>
    <row r="77" spans="1:11" ht="12" customHeight="1" x14ac:dyDescent="0.2">
      <c r="A77" s="915"/>
    </row>
    <row r="78" spans="1:11" ht="12" customHeight="1" x14ac:dyDescent="0.2">
      <c r="A78" s="1219" t="s">
        <v>2690</v>
      </c>
      <c r="B78" s="1219"/>
      <c r="C78" s="1219"/>
      <c r="D78" s="1219"/>
      <c r="E78" s="1219"/>
      <c r="F78" s="1219"/>
      <c r="G78" s="1219"/>
      <c r="H78" s="1219"/>
      <c r="I78" s="1219"/>
      <c r="J78" s="1219"/>
      <c r="K78" s="1219"/>
    </row>
    <row r="79" spans="1:11" ht="12" customHeight="1" x14ac:dyDescent="0.2">
      <c r="A79" s="616"/>
      <c r="B79" s="642"/>
      <c r="C79" s="642"/>
      <c r="D79" s="642"/>
      <c r="E79" s="642"/>
      <c r="F79" s="642"/>
      <c r="G79" s="642"/>
      <c r="H79" s="642"/>
      <c r="I79" s="642"/>
      <c r="J79" s="642"/>
      <c r="K79" s="642"/>
    </row>
    <row r="80" spans="1:11" ht="12" customHeight="1" x14ac:dyDescent="0.25">
      <c r="A80" s="1227" t="s">
        <v>2692</v>
      </c>
      <c r="B80" s="1227"/>
      <c r="C80" s="1227"/>
      <c r="D80" s="1227"/>
      <c r="E80" s="1227"/>
      <c r="F80" s="1227"/>
      <c r="G80" s="1227"/>
      <c r="H80" s="1227"/>
      <c r="I80" s="1227"/>
      <c r="J80" s="1227"/>
      <c r="K80" s="1227"/>
    </row>
    <row r="81" spans="1:11" ht="12.75" customHeight="1" x14ac:dyDescent="0.25">
      <c r="A81" s="1227" t="s">
        <v>2691</v>
      </c>
      <c r="B81" s="1227"/>
      <c r="C81" s="1227"/>
      <c r="D81" s="1227"/>
      <c r="E81" s="1227"/>
      <c r="F81" s="1227"/>
      <c r="G81" s="1227"/>
      <c r="H81" s="1227"/>
      <c r="I81" s="1227"/>
      <c r="J81" s="1227"/>
      <c r="K81" s="1227"/>
    </row>
    <row r="82" spans="1:11" ht="14.25" customHeight="1" x14ac:dyDescent="0.25">
      <c r="A82" s="1227" t="s">
        <v>2693</v>
      </c>
      <c r="B82" s="1227"/>
      <c r="C82" s="1227"/>
      <c r="D82" s="1227"/>
      <c r="E82" s="1227"/>
      <c r="F82" s="1227"/>
      <c r="G82" s="1227"/>
      <c r="H82" s="1227"/>
      <c r="I82" s="1227"/>
      <c r="J82" s="1227"/>
      <c r="K82" s="1227"/>
    </row>
    <row r="83" spans="1:11" ht="12" customHeight="1" x14ac:dyDescent="0.2">
      <c r="A83" s="915"/>
    </row>
    <row r="84" spans="1:11" ht="16.5" customHeight="1" x14ac:dyDescent="0.2">
      <c r="A84" s="1219" t="s">
        <v>2375</v>
      </c>
      <c r="B84" s="1219"/>
      <c r="C84" s="1219"/>
      <c r="D84" s="1219"/>
      <c r="E84" s="1219"/>
      <c r="F84" s="1219"/>
      <c r="G84" s="1219"/>
      <c r="H84" s="1219"/>
      <c r="I84" s="1219"/>
      <c r="J84" s="1219"/>
      <c r="K84" s="1219"/>
    </row>
    <row r="85" spans="1:11" ht="12" customHeight="1" x14ac:dyDescent="0.2">
      <c r="A85" s="616"/>
    </row>
    <row r="86" spans="1:11" ht="40.5" customHeight="1" x14ac:dyDescent="0.2">
      <c r="A86" s="1219" t="s">
        <v>2376</v>
      </c>
      <c r="B86" s="1219"/>
      <c r="C86" s="1219"/>
      <c r="D86" s="1219"/>
      <c r="E86" s="1219"/>
      <c r="F86" s="1219"/>
      <c r="G86" s="1219"/>
      <c r="H86" s="1219"/>
      <c r="I86" s="1219"/>
      <c r="J86" s="1219"/>
      <c r="K86" s="1219"/>
    </row>
    <row r="87" spans="1:11" ht="12" customHeight="1" x14ac:dyDescent="0.2">
      <c r="A87" s="642"/>
      <c r="B87" s="642"/>
      <c r="C87" s="642"/>
      <c r="D87" s="642"/>
      <c r="E87" s="642"/>
      <c r="F87" s="642"/>
      <c r="G87" s="642"/>
      <c r="H87" s="642"/>
      <c r="I87" s="642"/>
      <c r="J87" s="642"/>
      <c r="K87" s="642"/>
    </row>
    <row r="88" spans="1:11" ht="13.5" customHeight="1" x14ac:dyDescent="0.2">
      <c r="A88" s="1219" t="s">
        <v>2377</v>
      </c>
      <c r="B88" s="1219"/>
      <c r="C88" s="1219"/>
      <c r="D88" s="1219"/>
      <c r="E88" s="1219"/>
      <c r="F88" s="1219"/>
      <c r="G88" s="1219"/>
      <c r="H88" s="1219"/>
      <c r="I88" s="1219"/>
      <c r="J88" s="1219"/>
      <c r="K88" s="1219"/>
    </row>
    <row r="89" spans="1:11" x14ac:dyDescent="0.2">
      <c r="A89" s="616"/>
      <c r="B89" s="642"/>
      <c r="C89" s="642"/>
      <c r="D89" s="642"/>
      <c r="E89" s="642"/>
      <c r="F89" s="642"/>
      <c r="G89" s="642"/>
      <c r="H89" s="642"/>
      <c r="I89" s="642"/>
      <c r="J89" s="642"/>
      <c r="K89" s="642"/>
    </row>
    <row r="90" spans="1:11" ht="12" customHeight="1" x14ac:dyDescent="0.25">
      <c r="A90" s="1227" t="s">
        <v>2378</v>
      </c>
      <c r="B90" s="1227"/>
      <c r="C90" s="1227"/>
      <c r="D90" s="1227"/>
      <c r="E90" s="1227"/>
      <c r="F90" s="1227"/>
      <c r="G90" s="1227"/>
      <c r="H90" s="1227"/>
      <c r="I90" s="1227"/>
      <c r="J90" s="1227"/>
      <c r="K90" s="1227"/>
    </row>
    <row r="91" spans="1:11" ht="12.75" customHeight="1" x14ac:dyDescent="0.25">
      <c r="A91" s="1227" t="s">
        <v>2379</v>
      </c>
      <c r="B91" s="1227"/>
      <c r="C91" s="1227"/>
      <c r="D91" s="1227"/>
      <c r="E91" s="1227"/>
      <c r="F91" s="1227"/>
      <c r="G91" s="1227"/>
      <c r="H91" s="1227"/>
      <c r="I91" s="1227"/>
      <c r="J91" s="1227"/>
      <c r="K91" s="1227"/>
    </row>
    <row r="92" spans="1:11" ht="13.5" customHeight="1" x14ac:dyDescent="0.25">
      <c r="A92" s="1227" t="s">
        <v>2380</v>
      </c>
      <c r="B92" s="1227"/>
      <c r="C92" s="1227"/>
      <c r="D92" s="1227"/>
      <c r="E92" s="1227"/>
      <c r="F92" s="1227"/>
      <c r="G92" s="1227"/>
      <c r="H92" s="1227"/>
      <c r="I92" s="1227"/>
      <c r="J92" s="1227"/>
      <c r="K92" s="1227"/>
    </row>
    <row r="93" spans="1:11" ht="13.5" customHeight="1" x14ac:dyDescent="0.25">
      <c r="A93" s="1227" t="s">
        <v>2381</v>
      </c>
      <c r="B93" s="1227"/>
      <c r="C93" s="1227"/>
      <c r="D93" s="1227"/>
      <c r="E93" s="1227"/>
      <c r="F93" s="1227"/>
      <c r="G93" s="1227"/>
      <c r="H93" s="1227"/>
      <c r="I93" s="1227"/>
      <c r="J93" s="1227"/>
      <c r="K93" s="1227"/>
    </row>
    <row r="94" spans="1:11" ht="15" customHeight="1" x14ac:dyDescent="0.25">
      <c r="A94" s="1227" t="s">
        <v>2382</v>
      </c>
      <c r="B94" s="1227"/>
      <c r="C94" s="1227"/>
      <c r="D94" s="1227"/>
      <c r="E94" s="1227"/>
      <c r="F94" s="1227"/>
      <c r="G94" s="1227"/>
      <c r="H94" s="1227"/>
      <c r="I94" s="1227"/>
      <c r="J94" s="1227"/>
      <c r="K94" s="1227"/>
    </row>
    <row r="95" spans="1:11" ht="25.5" customHeight="1" x14ac:dyDescent="0.2">
      <c r="B95" s="1219" t="s">
        <v>2383</v>
      </c>
      <c r="C95" s="1219"/>
      <c r="D95" s="1219"/>
      <c r="E95" s="1219"/>
      <c r="F95" s="1219"/>
      <c r="G95" s="1219"/>
      <c r="H95" s="1219"/>
      <c r="I95" s="1219"/>
      <c r="J95" s="1219"/>
      <c r="K95" s="1219"/>
    </row>
    <row r="96" spans="1:11" ht="12" customHeight="1" x14ac:dyDescent="0.2">
      <c r="B96" s="674"/>
      <c r="C96" s="674"/>
      <c r="D96" s="674"/>
      <c r="E96" s="674"/>
      <c r="F96" s="674"/>
      <c r="G96" s="674"/>
      <c r="H96" s="674"/>
      <c r="I96" s="674"/>
      <c r="J96" s="674"/>
      <c r="K96" s="674"/>
    </row>
    <row r="97" spans="1:11" x14ac:dyDescent="0.2">
      <c r="B97" s="1219" t="s">
        <v>2384</v>
      </c>
      <c r="C97" s="1219"/>
      <c r="D97" s="1219"/>
      <c r="E97" s="1219"/>
      <c r="F97" s="1219"/>
      <c r="G97" s="1219"/>
      <c r="H97" s="1219"/>
      <c r="I97" s="1219"/>
      <c r="J97" s="1219"/>
      <c r="K97" s="1219"/>
    </row>
    <row r="98" spans="1:11" ht="12" customHeight="1" x14ac:dyDescent="0.2"/>
    <row r="99" spans="1:11" ht="14.25" customHeight="1" x14ac:dyDescent="0.25">
      <c r="A99" s="1227" t="s">
        <v>2385</v>
      </c>
      <c r="B99" s="1227"/>
      <c r="C99" s="1227"/>
      <c r="D99" s="1227"/>
      <c r="E99" s="1227"/>
      <c r="F99" s="1227"/>
      <c r="G99" s="1227"/>
      <c r="H99" s="1227"/>
      <c r="I99" s="1227"/>
      <c r="J99" s="1227"/>
      <c r="K99" s="1227"/>
    </row>
    <row r="100" spans="1:11" ht="27.75" customHeight="1" x14ac:dyDescent="0.25">
      <c r="A100" s="659"/>
      <c r="B100" s="1219" t="s">
        <v>2386</v>
      </c>
      <c r="C100" s="1219"/>
      <c r="D100" s="1219"/>
      <c r="E100" s="1219"/>
      <c r="F100" s="1219"/>
      <c r="G100" s="1219"/>
      <c r="H100" s="1219"/>
      <c r="I100" s="1219"/>
      <c r="J100" s="1219"/>
      <c r="K100" s="1219"/>
    </row>
    <row r="101" spans="1:11" ht="12" customHeight="1" x14ac:dyDescent="0.2">
      <c r="A101" s="602"/>
    </row>
    <row r="102" spans="1:11" ht="26.25" customHeight="1" x14ac:dyDescent="0.2">
      <c r="A102" s="602"/>
      <c r="B102" s="1219" t="s">
        <v>2387</v>
      </c>
      <c r="C102" s="1219"/>
      <c r="D102" s="1219"/>
      <c r="E102" s="1219"/>
      <c r="F102" s="1219"/>
      <c r="G102" s="1219"/>
      <c r="H102" s="1219"/>
      <c r="I102" s="1219"/>
      <c r="J102" s="1219"/>
      <c r="K102" s="1219"/>
    </row>
    <row r="103" spans="1:11" x14ac:dyDescent="0.2">
      <c r="A103" s="963"/>
    </row>
    <row r="104" spans="1:11" ht="12" customHeight="1" x14ac:dyDescent="0.25">
      <c r="A104" s="1227" t="s">
        <v>2388</v>
      </c>
      <c r="B104" s="1227"/>
      <c r="C104" s="1227"/>
      <c r="D104" s="1227"/>
      <c r="E104" s="1227"/>
      <c r="F104" s="1227"/>
      <c r="G104" s="1227"/>
      <c r="H104" s="1227"/>
      <c r="I104" s="1227"/>
      <c r="J104" s="1227"/>
      <c r="K104" s="1227"/>
    </row>
    <row r="105" spans="1:11" ht="12" customHeight="1" x14ac:dyDescent="0.25">
      <c r="A105" s="1227" t="s">
        <v>2389</v>
      </c>
      <c r="B105" s="1227"/>
      <c r="C105" s="1227"/>
      <c r="D105" s="1227"/>
      <c r="E105" s="1227"/>
      <c r="F105" s="1227"/>
      <c r="G105" s="1227"/>
      <c r="H105" s="1227"/>
      <c r="I105" s="1227"/>
      <c r="J105" s="1227"/>
      <c r="K105" s="1227"/>
    </row>
    <row r="106" spans="1:11" ht="12" customHeight="1" x14ac:dyDescent="0.25">
      <c r="A106" s="1227" t="s">
        <v>2390</v>
      </c>
      <c r="B106" s="1227"/>
      <c r="C106" s="1227"/>
      <c r="D106" s="1227"/>
      <c r="E106" s="1227"/>
      <c r="F106" s="1227"/>
      <c r="G106" s="1227"/>
      <c r="H106" s="1227"/>
      <c r="I106" s="1227"/>
      <c r="J106" s="1227"/>
      <c r="K106" s="1227"/>
    </row>
    <row r="107" spans="1:11" x14ac:dyDescent="0.2">
      <c r="A107" s="963"/>
    </row>
    <row r="108" spans="1:11" x14ac:dyDescent="0.2">
      <c r="A108" s="1219" t="s">
        <v>2391</v>
      </c>
      <c r="B108" s="1219"/>
      <c r="C108" s="1219"/>
      <c r="D108" s="1219"/>
      <c r="E108" s="1219"/>
      <c r="F108" s="1219"/>
      <c r="G108" s="1219"/>
      <c r="H108" s="1219"/>
      <c r="I108" s="1219"/>
      <c r="J108" s="1219"/>
      <c r="K108" s="1219"/>
    </row>
    <row r="109" spans="1:11" ht="12" customHeight="1" x14ac:dyDescent="0.2">
      <c r="A109" s="964"/>
    </row>
    <row r="110" spans="1:11" ht="25.5" customHeight="1" x14ac:dyDescent="0.2">
      <c r="A110" s="1219" t="s">
        <v>2392</v>
      </c>
      <c r="B110" s="1219"/>
      <c r="C110" s="1219"/>
      <c r="D110" s="1219"/>
      <c r="E110" s="1219"/>
      <c r="F110" s="1219"/>
      <c r="G110" s="1219"/>
      <c r="H110" s="1219"/>
      <c r="I110" s="1219"/>
      <c r="J110" s="1219"/>
      <c r="K110" s="1219"/>
    </row>
    <row r="111" spans="1:11" ht="12" customHeight="1" x14ac:dyDescent="0.2"/>
    <row r="112" spans="1:11" x14ac:dyDescent="0.2">
      <c r="A112" s="1219" t="s">
        <v>2393</v>
      </c>
      <c r="B112" s="1219"/>
      <c r="C112" s="1219"/>
      <c r="D112" s="1219"/>
      <c r="E112" s="1219"/>
      <c r="F112" s="1219"/>
      <c r="G112" s="1219"/>
      <c r="H112" s="1219"/>
      <c r="I112" s="1219"/>
      <c r="J112" s="1219"/>
      <c r="K112" s="1219"/>
    </row>
    <row r="113" spans="1:11" x14ac:dyDescent="0.2">
      <c r="A113" s="964"/>
      <c r="G113" s="605"/>
      <c r="H113" s="965"/>
    </row>
    <row r="114" spans="1:11" ht="26.25" customHeight="1" x14ac:dyDescent="0.2">
      <c r="A114" s="1219" t="s">
        <v>2394</v>
      </c>
      <c r="B114" s="1219"/>
      <c r="C114" s="1219"/>
      <c r="D114" s="1219"/>
      <c r="E114" s="1219"/>
      <c r="F114" s="1219"/>
      <c r="G114" s="1219"/>
      <c r="H114" s="1219"/>
      <c r="I114" s="1219"/>
      <c r="J114" s="1219"/>
      <c r="K114" s="1219"/>
    </row>
    <row r="115" spans="1:11" ht="39" customHeight="1" x14ac:dyDescent="0.2">
      <c r="A115" s="1219" t="s">
        <v>2395</v>
      </c>
      <c r="B115" s="1219"/>
      <c r="C115" s="1219"/>
      <c r="D115" s="1219"/>
      <c r="E115" s="1219"/>
      <c r="F115" s="1219"/>
      <c r="G115" s="1219"/>
      <c r="H115" s="1219"/>
      <c r="I115" s="1219"/>
      <c r="J115" s="1219"/>
      <c r="K115" s="1219"/>
    </row>
    <row r="116" spans="1:11" ht="28.5" customHeight="1" x14ac:dyDescent="0.2">
      <c r="A116" s="1219" t="s">
        <v>2684</v>
      </c>
      <c r="B116" s="1219"/>
      <c r="C116" s="1219"/>
      <c r="D116" s="1219"/>
      <c r="E116" s="1219"/>
      <c r="F116" s="1219"/>
      <c r="G116" s="1219"/>
      <c r="H116" s="1219"/>
      <c r="I116" s="1219"/>
      <c r="J116" s="1219"/>
      <c r="K116" s="1219"/>
    </row>
    <row r="117" spans="1:11" ht="53.25" customHeight="1" x14ac:dyDescent="0.2">
      <c r="A117" s="1219" t="s">
        <v>2396</v>
      </c>
      <c r="B117" s="1219"/>
      <c r="C117" s="1219"/>
      <c r="D117" s="1219"/>
      <c r="E117" s="1219"/>
      <c r="F117" s="1219"/>
      <c r="G117" s="1219"/>
      <c r="H117" s="1219"/>
      <c r="I117" s="1219"/>
      <c r="J117" s="1219"/>
      <c r="K117" s="1219"/>
    </row>
    <row r="118" spans="1:11" ht="12" customHeight="1" x14ac:dyDescent="0.2">
      <c r="A118" s="674"/>
      <c r="B118" s="674"/>
      <c r="C118" s="674"/>
      <c r="D118" s="674"/>
      <c r="E118" s="674"/>
      <c r="F118" s="674"/>
      <c r="G118" s="674"/>
      <c r="H118" s="674"/>
      <c r="I118" s="674"/>
      <c r="J118" s="674"/>
      <c r="K118" s="674"/>
    </row>
    <row r="119" spans="1:11" ht="17.25" customHeight="1" x14ac:dyDescent="0.2">
      <c r="A119" s="1219" t="s">
        <v>2397</v>
      </c>
      <c r="B119" s="1219"/>
      <c r="C119" s="1219"/>
      <c r="D119" s="1219"/>
      <c r="E119" s="1219"/>
      <c r="F119" s="1219"/>
      <c r="G119" s="1219"/>
      <c r="H119" s="1219"/>
      <c r="I119" s="1219"/>
      <c r="J119" s="1219"/>
      <c r="K119" s="1219"/>
    </row>
    <row r="120" spans="1:11" ht="12" customHeight="1" x14ac:dyDescent="0.2">
      <c r="A120" s="616"/>
      <c r="B120" s="642"/>
      <c r="C120" s="642"/>
      <c r="D120" s="642"/>
      <c r="E120" s="642"/>
      <c r="F120" s="642"/>
      <c r="G120" s="642"/>
      <c r="H120" s="642"/>
      <c r="I120" s="642"/>
      <c r="J120" s="642"/>
      <c r="K120" s="642"/>
    </row>
    <row r="121" spans="1:11" ht="14.25" customHeight="1" x14ac:dyDescent="0.25">
      <c r="A121" s="1227" t="s">
        <v>2398</v>
      </c>
      <c r="B121" s="1227"/>
      <c r="C121" s="1227"/>
      <c r="D121" s="1227"/>
      <c r="E121" s="1227"/>
      <c r="F121" s="1227"/>
      <c r="G121" s="1227"/>
      <c r="H121" s="1227"/>
      <c r="I121" s="1227"/>
      <c r="J121" s="1227"/>
      <c r="K121" s="1227"/>
    </row>
    <row r="122" spans="1:11" ht="14.25" customHeight="1" x14ac:dyDescent="0.25">
      <c r="A122" s="1227" t="s">
        <v>2399</v>
      </c>
      <c r="B122" s="1227"/>
      <c r="C122" s="1227"/>
      <c r="D122" s="1227"/>
      <c r="E122" s="1227"/>
      <c r="F122" s="1227"/>
      <c r="G122" s="1227"/>
      <c r="H122" s="1227"/>
      <c r="I122" s="1227"/>
      <c r="J122" s="1227"/>
      <c r="K122" s="1227"/>
    </row>
    <row r="123" spans="1:11" ht="14.25" customHeight="1" x14ac:dyDescent="0.25">
      <c r="A123" s="1227" t="s">
        <v>2400</v>
      </c>
      <c r="B123" s="1227"/>
      <c r="C123" s="1227"/>
      <c r="D123" s="1227"/>
      <c r="E123" s="1227"/>
      <c r="F123" s="1227"/>
      <c r="G123" s="1227"/>
      <c r="H123" s="1227"/>
      <c r="I123" s="1227"/>
      <c r="J123" s="1227"/>
      <c r="K123" s="1227"/>
    </row>
    <row r="124" spans="1:11" ht="27" customHeight="1" x14ac:dyDescent="0.2">
      <c r="A124" s="1219" t="s">
        <v>2401</v>
      </c>
      <c r="B124" s="1219"/>
      <c r="C124" s="1219"/>
      <c r="D124" s="1219"/>
      <c r="E124" s="1219"/>
      <c r="F124" s="1219"/>
      <c r="G124" s="1219"/>
      <c r="H124" s="1219"/>
      <c r="I124" s="1219"/>
      <c r="J124" s="1219"/>
      <c r="K124" s="1219"/>
    </row>
    <row r="125" spans="1:11" ht="15.75" customHeight="1" x14ac:dyDescent="0.25">
      <c r="A125" s="1227" t="s">
        <v>2382</v>
      </c>
      <c r="B125" s="1227"/>
      <c r="C125" s="1227"/>
      <c r="D125" s="1227"/>
      <c r="E125" s="1227"/>
      <c r="F125" s="1227"/>
      <c r="G125" s="1227"/>
      <c r="H125" s="1227"/>
      <c r="I125" s="1227"/>
      <c r="J125" s="1227"/>
      <c r="K125" s="1227"/>
    </row>
    <row r="126" spans="1:11" ht="39" customHeight="1" x14ac:dyDescent="0.2">
      <c r="B126" s="1219" t="s">
        <v>2685</v>
      </c>
      <c r="C126" s="1219"/>
      <c r="D126" s="1219"/>
      <c r="E126" s="1219"/>
      <c r="F126" s="1219"/>
      <c r="G126" s="1219"/>
      <c r="H126" s="1219"/>
      <c r="I126" s="1219"/>
      <c r="J126" s="1219"/>
      <c r="K126" s="1219"/>
    </row>
    <row r="127" spans="1:11" x14ac:dyDescent="0.2">
      <c r="B127" s="674"/>
      <c r="C127" s="674"/>
      <c r="D127" s="674"/>
      <c r="E127" s="674"/>
      <c r="F127" s="674"/>
      <c r="G127" s="674"/>
      <c r="H127" s="674"/>
      <c r="I127" s="674"/>
      <c r="J127" s="674"/>
      <c r="K127" s="674"/>
    </row>
    <row r="128" spans="1:11" ht="39.75" customHeight="1" x14ac:dyDescent="0.2">
      <c r="B128" s="1219" t="s">
        <v>2686</v>
      </c>
      <c r="C128" s="1219"/>
      <c r="D128" s="1219"/>
      <c r="E128" s="1219"/>
      <c r="F128" s="1219"/>
      <c r="G128" s="1219"/>
      <c r="H128" s="1219"/>
      <c r="I128" s="1219"/>
      <c r="J128" s="1219"/>
      <c r="K128" s="1219"/>
    </row>
    <row r="130" spans="1:11" ht="15" customHeight="1" x14ac:dyDescent="0.25">
      <c r="A130" s="1227" t="s">
        <v>2385</v>
      </c>
      <c r="B130" s="1227"/>
      <c r="C130" s="1227"/>
      <c r="D130" s="1227"/>
      <c r="E130" s="1227"/>
      <c r="F130" s="1227"/>
      <c r="G130" s="1227"/>
      <c r="H130" s="1227"/>
      <c r="I130" s="1227"/>
      <c r="J130" s="1227"/>
      <c r="K130" s="1227"/>
    </row>
    <row r="131" spans="1:11" ht="27" customHeight="1" x14ac:dyDescent="0.25">
      <c r="A131" s="659"/>
      <c r="B131" s="1219" t="s">
        <v>2402</v>
      </c>
      <c r="C131" s="1219"/>
      <c r="D131" s="1219"/>
      <c r="E131" s="1219"/>
      <c r="F131" s="1219"/>
      <c r="G131" s="1219"/>
      <c r="H131" s="1219"/>
      <c r="I131" s="1219"/>
      <c r="J131" s="1219"/>
      <c r="K131" s="1219"/>
    </row>
    <row r="132" spans="1:11" x14ac:dyDescent="0.2">
      <c r="A132" s="602"/>
    </row>
    <row r="133" spans="1:11" ht="25.5" customHeight="1" x14ac:dyDescent="0.2">
      <c r="A133" s="602"/>
      <c r="B133" s="1219" t="s">
        <v>2403</v>
      </c>
      <c r="C133" s="1219"/>
      <c r="D133" s="1219"/>
      <c r="E133" s="1219"/>
      <c r="F133" s="1219"/>
      <c r="G133" s="1219"/>
      <c r="H133" s="1219"/>
      <c r="I133" s="1219"/>
      <c r="J133" s="1219"/>
      <c r="K133" s="1219"/>
    </row>
    <row r="134" spans="1:11" x14ac:dyDescent="0.2">
      <c r="A134" s="963"/>
    </row>
    <row r="135" spans="1:11" x14ac:dyDescent="0.2">
      <c r="A135" s="617" t="s">
        <v>2404</v>
      </c>
    </row>
    <row r="137" spans="1:11" x14ac:dyDescent="0.2">
      <c r="B137" s="1667" t="s">
        <v>1937</v>
      </c>
      <c r="C137" s="1668"/>
      <c r="D137" s="1667"/>
      <c r="E137" s="1538"/>
      <c r="F137" s="966"/>
      <c r="G137" s="664" t="s">
        <v>2405</v>
      </c>
      <c r="H137" s="665"/>
      <c r="I137" s="966"/>
    </row>
    <row r="138" spans="1:11" x14ac:dyDescent="0.2">
      <c r="B138" s="1667" t="s">
        <v>1938</v>
      </c>
      <c r="C138" s="1668"/>
      <c r="D138" s="1667"/>
      <c r="E138" s="1538"/>
      <c r="F138" s="966"/>
      <c r="G138" s="660" t="s">
        <v>1939</v>
      </c>
      <c r="H138" s="660"/>
      <c r="I138" s="660"/>
    </row>
    <row r="139" spans="1:11" x14ac:dyDescent="0.2">
      <c r="B139" s="1667" t="s">
        <v>2406</v>
      </c>
      <c r="C139" s="1668"/>
      <c r="D139" s="1667"/>
      <c r="E139" s="1538"/>
      <c r="F139" s="966"/>
      <c r="G139" s="664" t="s">
        <v>2687</v>
      </c>
      <c r="H139" s="665"/>
      <c r="I139" s="966"/>
    </row>
    <row r="140" spans="1:11" x14ac:dyDescent="0.2">
      <c r="B140" s="1667" t="s">
        <v>2407</v>
      </c>
      <c r="C140" s="1668"/>
      <c r="D140" s="1667"/>
      <c r="E140" s="1538"/>
      <c r="F140" s="966"/>
      <c r="G140" s="664" t="s">
        <v>1936</v>
      </c>
      <c r="H140" s="665"/>
      <c r="I140" s="966"/>
    </row>
    <row r="141" spans="1:11" x14ac:dyDescent="0.2">
      <c r="B141" s="1667" t="s">
        <v>2026</v>
      </c>
      <c r="C141" s="1668"/>
      <c r="D141" s="1667"/>
      <c r="E141" s="1538"/>
      <c r="F141" s="966"/>
      <c r="G141" s="664" t="s">
        <v>2408</v>
      </c>
      <c r="H141" s="665"/>
      <c r="I141" s="966"/>
    </row>
    <row r="142" spans="1:11" ht="38.25" customHeight="1" x14ac:dyDescent="0.2">
      <c r="B142" s="1667" t="s">
        <v>2409</v>
      </c>
      <c r="C142" s="1668"/>
      <c r="D142" s="1667"/>
      <c r="E142" s="1538"/>
      <c r="F142" s="966"/>
      <c r="G142" s="1669" t="s">
        <v>2410</v>
      </c>
      <c r="H142" s="1669"/>
      <c r="I142" s="1669"/>
    </row>
    <row r="143" spans="1:11" ht="41.25" customHeight="1" x14ac:dyDescent="0.2">
      <c r="B143" s="1667" t="s">
        <v>2411</v>
      </c>
      <c r="C143" s="1668"/>
      <c r="D143" s="1667"/>
      <c r="E143" s="1538"/>
      <c r="F143" s="966"/>
      <c r="G143" s="1669" t="s">
        <v>2412</v>
      </c>
      <c r="H143" s="1669"/>
      <c r="I143" s="1669"/>
    </row>
  </sheetData>
  <mergeCells count="105">
    <mergeCell ref="B141:E141"/>
    <mergeCell ref="B142:E142"/>
    <mergeCell ref="G142:I142"/>
    <mergeCell ref="B143:E143"/>
    <mergeCell ref="G143:I143"/>
    <mergeCell ref="B131:K131"/>
    <mergeCell ref="B133:K133"/>
    <mergeCell ref="B137:E137"/>
    <mergeCell ref="B138:E138"/>
    <mergeCell ref="B139:E139"/>
    <mergeCell ref="B140:E140"/>
    <mergeCell ref="A123:K123"/>
    <mergeCell ref="A124:K124"/>
    <mergeCell ref="A125:K125"/>
    <mergeCell ref="B126:K126"/>
    <mergeCell ref="B128:K128"/>
    <mergeCell ref="A130:K130"/>
    <mergeCell ref="A116:K116"/>
    <mergeCell ref="A117:K117"/>
    <mergeCell ref="A119:K119"/>
    <mergeCell ref="A121:K121"/>
    <mergeCell ref="A122:K122"/>
    <mergeCell ref="A106:K106"/>
    <mergeCell ref="A108:K108"/>
    <mergeCell ref="A110:K110"/>
    <mergeCell ref="A112:K112"/>
    <mergeCell ref="A114:K114"/>
    <mergeCell ref="A115:K115"/>
    <mergeCell ref="B97:K97"/>
    <mergeCell ref="A99:K99"/>
    <mergeCell ref="B100:K100"/>
    <mergeCell ref="B102:K102"/>
    <mergeCell ref="A104:K104"/>
    <mergeCell ref="A105:K10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B66:K66"/>
    <mergeCell ref="A67:K67"/>
    <mergeCell ref="A68:K68"/>
    <mergeCell ref="A69:K69"/>
    <mergeCell ref="B70:K70"/>
    <mergeCell ref="B71:K71"/>
    <mergeCell ref="A58:K58"/>
    <mergeCell ref="A59:K59"/>
    <mergeCell ref="A60:K60"/>
    <mergeCell ref="A61:K61"/>
    <mergeCell ref="A63:K63"/>
    <mergeCell ref="A65:K65"/>
    <mergeCell ref="A52:K52"/>
    <mergeCell ref="A53:K53"/>
    <mergeCell ref="A54:K54"/>
    <mergeCell ref="A55:K55"/>
    <mergeCell ref="A56:K56"/>
    <mergeCell ref="A57:K57"/>
    <mergeCell ref="A36:K36"/>
    <mergeCell ref="A38:K38"/>
    <mergeCell ref="A39:K39"/>
    <mergeCell ref="A40:K40"/>
    <mergeCell ref="A41:K41"/>
    <mergeCell ref="A46:K46"/>
    <mergeCell ref="A48:K48"/>
    <mergeCell ref="B33:K33"/>
    <mergeCell ref="B34:K34"/>
    <mergeCell ref="A22:K22"/>
    <mergeCell ref="A23:K23"/>
    <mergeCell ref="A24:K24"/>
    <mergeCell ref="A25:K25"/>
    <mergeCell ref="A27:B27"/>
    <mergeCell ref="A28:B28"/>
    <mergeCell ref="A29:B29"/>
    <mergeCell ref="A30:B30"/>
    <mergeCell ref="A31:B31"/>
    <mergeCell ref="A32:B32"/>
    <mergeCell ref="A12:B12"/>
    <mergeCell ref="A13:B13"/>
    <mergeCell ref="A14:B14"/>
    <mergeCell ref="A16:B16"/>
    <mergeCell ref="A17:B17"/>
    <mergeCell ref="B19:K19"/>
    <mergeCell ref="B20:K20"/>
    <mergeCell ref="A8:K8"/>
    <mergeCell ref="A18:B18"/>
    <mergeCell ref="A1:K1"/>
    <mergeCell ref="A2:K2"/>
    <mergeCell ref="A4:K4"/>
    <mergeCell ref="A5:K5"/>
    <mergeCell ref="A6:K6"/>
    <mergeCell ref="A7:K7"/>
    <mergeCell ref="A9:B9"/>
    <mergeCell ref="A10:B10"/>
    <mergeCell ref="A11:B11"/>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G22" sqref="G22"/>
    </sheetView>
  </sheetViews>
  <sheetFormatPr defaultRowHeight="12.75" x14ac:dyDescent="0.2"/>
  <cols>
    <col min="1" max="1" width="38.28515625" style="600" customWidth="1"/>
    <col min="2" max="2" width="12.85546875" style="600" customWidth="1"/>
    <col min="3" max="3" width="9.42578125" style="600" customWidth="1"/>
    <col min="4" max="5" width="9.140625" style="600"/>
    <col min="6" max="6" width="9.140625" style="600" customWidth="1"/>
    <col min="7" max="7" width="9.42578125" style="600" customWidth="1"/>
    <col min="8" max="8" width="9.140625" style="600" customWidth="1"/>
    <col min="9" max="10" width="10.7109375" style="600" customWidth="1"/>
    <col min="11" max="11" width="9.5703125" style="600" customWidth="1"/>
    <col min="12" max="16384" width="9.140625" style="600"/>
  </cols>
  <sheetData>
    <row r="1" spans="1:11" ht="18" x14ac:dyDescent="0.25">
      <c r="A1" s="1452">
        <f>'GENERAL FUND-OPERATING(48-53)'!A1</f>
        <v>0</v>
      </c>
      <c r="B1" s="1452"/>
      <c r="C1" s="1452"/>
      <c r="D1" s="1452"/>
      <c r="E1" s="1452"/>
      <c r="F1" s="1452"/>
      <c r="G1" s="1452"/>
      <c r="H1" s="1452"/>
      <c r="I1" s="1452"/>
      <c r="J1" s="1452"/>
      <c r="K1" s="1452"/>
    </row>
    <row r="2" spans="1:11" ht="18" x14ac:dyDescent="0.25">
      <c r="A2" s="1452" t="s">
        <v>1197</v>
      </c>
      <c r="B2" s="1452"/>
      <c r="C2" s="1452"/>
      <c r="D2" s="1452"/>
      <c r="E2" s="1452"/>
      <c r="F2" s="1452"/>
      <c r="G2" s="1452"/>
      <c r="H2" s="1452"/>
      <c r="I2" s="1452"/>
      <c r="J2" s="1452"/>
      <c r="K2" s="1452"/>
    </row>
    <row r="3" spans="1:11" ht="18" x14ac:dyDescent="0.25">
      <c r="A3" s="1453" t="str">
        <f>'GENERAL FUND-OPERATING(48-53)'!A5</f>
        <v>FISCAL YEAR ENDING JUNE 30, 2024</v>
      </c>
      <c r="B3" s="1453"/>
      <c r="C3" s="1453"/>
      <c r="D3" s="1453"/>
      <c r="E3" s="1453"/>
      <c r="F3" s="1453"/>
      <c r="G3" s="1453"/>
      <c r="H3" s="1453"/>
      <c r="I3" s="1453"/>
      <c r="J3" s="1453"/>
      <c r="K3" s="1453"/>
    </row>
    <row r="4" spans="1:11" x14ac:dyDescent="0.2">
      <c r="A4" s="1383"/>
      <c r="B4" s="1383"/>
      <c r="C4" s="1383"/>
      <c r="D4" s="1383"/>
      <c r="E4" s="1383"/>
      <c r="F4" s="1383"/>
      <c r="G4" s="1383"/>
      <c r="H4" s="1383"/>
      <c r="I4" s="1383"/>
      <c r="J4" s="1383"/>
      <c r="K4" s="1383"/>
    </row>
    <row r="5" spans="1:11" ht="18" x14ac:dyDescent="0.25">
      <c r="A5" s="1370" t="s">
        <v>1777</v>
      </c>
      <c r="B5" s="1671"/>
      <c r="C5" s="1671"/>
      <c r="D5" s="1671"/>
      <c r="E5" s="1671"/>
      <c r="F5" s="1671"/>
      <c r="G5" s="1671"/>
      <c r="H5" s="1671"/>
      <c r="I5" s="1671"/>
      <c r="J5" s="1671"/>
      <c r="K5" s="1671"/>
    </row>
    <row r="6" spans="1:11" ht="15" x14ac:dyDescent="0.25">
      <c r="A6" s="1515"/>
      <c r="B6" s="1670"/>
      <c r="C6" s="1670"/>
      <c r="D6" s="1670"/>
      <c r="E6" s="1670"/>
      <c r="F6" s="1670"/>
      <c r="G6" s="1670"/>
      <c r="H6" s="1670"/>
      <c r="I6" s="1670"/>
      <c r="J6" s="1670"/>
      <c r="K6" s="1670"/>
    </row>
    <row r="7" spans="1:11" ht="45" customHeight="1" x14ac:dyDescent="0.2">
      <c r="A7" s="1672" t="s">
        <v>1840</v>
      </c>
      <c r="B7" s="1672"/>
      <c r="C7" s="1672"/>
      <c r="D7" s="1672"/>
      <c r="E7" s="1672"/>
      <c r="F7" s="1672"/>
      <c r="G7" s="1672"/>
      <c r="H7" s="1672"/>
      <c r="I7" s="1672"/>
      <c r="J7" s="1672"/>
      <c r="K7" s="1672"/>
    </row>
    <row r="9" spans="1:11" ht="15.75" x14ac:dyDescent="0.25">
      <c r="A9" s="657" t="s">
        <v>1778</v>
      </c>
      <c r="B9" s="658" t="s">
        <v>1779</v>
      </c>
      <c r="C9" s="658"/>
      <c r="D9" s="605"/>
      <c r="E9" s="605"/>
    </row>
    <row r="10" spans="1:11" ht="15" x14ac:dyDescent="0.25">
      <c r="A10" s="659"/>
      <c r="B10" s="605"/>
    </row>
    <row r="11" spans="1:11" ht="27" customHeight="1" x14ac:dyDescent="0.2">
      <c r="A11" s="680" t="s">
        <v>1915</v>
      </c>
      <c r="B11" s="698">
        <v>2023</v>
      </c>
      <c r="C11" s="698">
        <f>B11-1</f>
        <v>2022</v>
      </c>
      <c r="D11" s="698">
        <f t="shared" ref="D11:G11" si="0">C11-1</f>
        <v>2021</v>
      </c>
      <c r="E11" s="698">
        <f t="shared" si="0"/>
        <v>2020</v>
      </c>
      <c r="F11" s="698">
        <f t="shared" si="0"/>
        <v>2019</v>
      </c>
      <c r="G11" s="698">
        <f t="shared" si="0"/>
        <v>2018</v>
      </c>
      <c r="H11" s="1189">
        <v>2017</v>
      </c>
      <c r="I11" s="699"/>
      <c r="J11" s="699"/>
      <c r="K11" s="699"/>
    </row>
    <row r="12" spans="1:11" ht="20.25" customHeight="1" x14ac:dyDescent="0.2">
      <c r="A12" s="713" t="s">
        <v>1780</v>
      </c>
      <c r="B12" s="700"/>
      <c r="C12" s="701"/>
      <c r="D12" s="701"/>
      <c r="E12" s="701"/>
      <c r="F12" s="701"/>
      <c r="G12" s="702"/>
      <c r="H12" s="702"/>
      <c r="I12" s="702"/>
      <c r="J12" s="702"/>
      <c r="K12" s="703"/>
    </row>
    <row r="13" spans="1:11" ht="25.5" customHeight="1" x14ac:dyDescent="0.2">
      <c r="A13" s="729" t="s">
        <v>1904</v>
      </c>
      <c r="B13" s="700"/>
      <c r="C13" s="701"/>
      <c r="D13" s="701"/>
      <c r="E13" s="701"/>
      <c r="F13" s="701"/>
      <c r="G13" s="702"/>
      <c r="H13" s="702"/>
      <c r="I13" s="702"/>
      <c r="J13" s="702"/>
      <c r="K13" s="703"/>
    </row>
    <row r="14" spans="1:11" ht="26.25" customHeight="1" x14ac:dyDescent="0.2">
      <c r="A14" s="675" t="s">
        <v>1908</v>
      </c>
      <c r="B14" s="681">
        <f t="shared" ref="B14:K14" si="1">IFERROR(B13/B12,0)</f>
        <v>0</v>
      </c>
      <c r="C14" s="681">
        <f t="shared" si="1"/>
        <v>0</v>
      </c>
      <c r="D14" s="681">
        <f t="shared" si="1"/>
        <v>0</v>
      </c>
      <c r="E14" s="681">
        <f t="shared" si="1"/>
        <v>0</v>
      </c>
      <c r="F14" s="681">
        <f t="shared" si="1"/>
        <v>0</v>
      </c>
      <c r="G14" s="681">
        <f t="shared" si="1"/>
        <v>0</v>
      </c>
      <c r="H14" s="681">
        <f t="shared" si="1"/>
        <v>0</v>
      </c>
      <c r="I14" s="681">
        <f t="shared" si="1"/>
        <v>0</v>
      </c>
      <c r="J14" s="681">
        <f t="shared" si="1"/>
        <v>0</v>
      </c>
      <c r="K14" s="681">
        <f t="shared" si="1"/>
        <v>0</v>
      </c>
    </row>
    <row r="15" spans="1:11" ht="30" customHeight="1" x14ac:dyDescent="0.2">
      <c r="A15" s="676" t="s">
        <v>1907</v>
      </c>
      <c r="B15" s="698">
        <f t="shared" ref="B15:G15" si="2">B11</f>
        <v>2023</v>
      </c>
      <c r="C15" s="698">
        <f t="shared" si="2"/>
        <v>2022</v>
      </c>
      <c r="D15" s="698">
        <f t="shared" si="2"/>
        <v>2021</v>
      </c>
      <c r="E15" s="698">
        <f t="shared" si="2"/>
        <v>2020</v>
      </c>
      <c r="F15" s="698">
        <f t="shared" si="2"/>
        <v>2019</v>
      </c>
      <c r="G15" s="698">
        <f t="shared" si="2"/>
        <v>2018</v>
      </c>
      <c r="H15" s="698">
        <v>2017</v>
      </c>
      <c r="I15" s="728"/>
      <c r="J15" s="728"/>
      <c r="K15" s="728"/>
    </row>
    <row r="16" spans="1:11" ht="18" customHeight="1" x14ac:dyDescent="0.2">
      <c r="A16" s="729" t="s">
        <v>1914</v>
      </c>
      <c r="B16" s="704"/>
      <c r="C16" s="705"/>
      <c r="D16" s="705"/>
      <c r="E16" s="705"/>
      <c r="F16" s="705"/>
      <c r="G16" s="703"/>
      <c r="H16" s="703"/>
      <c r="I16" s="703"/>
      <c r="J16" s="703"/>
      <c r="K16" s="703"/>
    </row>
    <row r="17" spans="1:11" ht="21" customHeight="1" x14ac:dyDescent="0.2">
      <c r="A17" s="730" t="s">
        <v>1903</v>
      </c>
      <c r="B17" s="706"/>
      <c r="C17" s="707"/>
      <c r="D17" s="707"/>
      <c r="E17" s="707"/>
      <c r="F17" s="707"/>
      <c r="G17" s="708"/>
      <c r="H17" s="708"/>
      <c r="I17" s="708"/>
      <c r="J17" s="708"/>
      <c r="K17" s="708"/>
    </row>
    <row r="18" spans="1:11" ht="20.25" customHeight="1" x14ac:dyDescent="0.2">
      <c r="A18" s="713" t="s">
        <v>1905</v>
      </c>
      <c r="B18" s="709"/>
      <c r="C18" s="710"/>
      <c r="D18" s="710"/>
      <c r="E18" s="710"/>
      <c r="F18" s="710"/>
      <c r="G18" s="711"/>
      <c r="H18" s="711"/>
      <c r="I18" s="711"/>
      <c r="J18" s="711"/>
      <c r="K18" s="711"/>
    </row>
    <row r="19" spans="1:11" ht="25.5" x14ac:dyDescent="0.2">
      <c r="A19" s="722" t="s">
        <v>1906</v>
      </c>
      <c r="B19" s="712"/>
      <c r="C19" s="705"/>
      <c r="D19" s="705"/>
      <c r="E19" s="705"/>
      <c r="F19" s="705"/>
      <c r="G19" s="703"/>
      <c r="H19" s="703"/>
      <c r="I19" s="703"/>
      <c r="J19" s="703"/>
      <c r="K19" s="703"/>
    </row>
    <row r="20" spans="1:11" ht="21" customHeight="1" x14ac:dyDescent="0.2">
      <c r="A20" s="722" t="s">
        <v>833</v>
      </c>
      <c r="B20" s="712"/>
      <c r="C20" s="705"/>
      <c r="D20" s="705"/>
      <c r="E20" s="705"/>
      <c r="F20" s="705"/>
      <c r="G20" s="703"/>
      <c r="H20" s="703"/>
      <c r="I20" s="703"/>
      <c r="J20" s="703"/>
      <c r="K20" s="703"/>
    </row>
    <row r="21" spans="1:11" ht="21" customHeight="1" x14ac:dyDescent="0.2">
      <c r="A21" s="722" t="s">
        <v>1912</v>
      </c>
      <c r="B21" s="712"/>
      <c r="C21" s="705"/>
      <c r="D21" s="705"/>
      <c r="E21" s="705"/>
      <c r="F21" s="705"/>
      <c r="G21" s="703"/>
      <c r="H21" s="703"/>
      <c r="I21" s="703"/>
      <c r="J21" s="703"/>
      <c r="K21" s="703"/>
    </row>
    <row r="22" spans="1:11" ht="20.25" customHeight="1" x14ac:dyDescent="0.2">
      <c r="A22" s="677" t="s">
        <v>1913</v>
      </c>
      <c r="B22" s="679">
        <f>SUM(B17:B21)</f>
        <v>0</v>
      </c>
      <c r="C22" s="679">
        <f t="shared" ref="C22:K22" si="3">SUM(C17:C21)</f>
        <v>0</v>
      </c>
      <c r="D22" s="679">
        <f t="shared" si="3"/>
        <v>0</v>
      </c>
      <c r="E22" s="679">
        <f t="shared" si="3"/>
        <v>0</v>
      </c>
      <c r="F22" s="679">
        <f t="shared" si="3"/>
        <v>0</v>
      </c>
      <c r="G22" s="679">
        <f t="shared" si="3"/>
        <v>0</v>
      </c>
      <c r="H22" s="679">
        <f t="shared" si="3"/>
        <v>0</v>
      </c>
      <c r="I22" s="679">
        <f t="shared" si="3"/>
        <v>0</v>
      </c>
      <c r="J22" s="679">
        <f t="shared" si="3"/>
        <v>0</v>
      </c>
      <c r="K22" s="679">
        <f t="shared" si="3"/>
        <v>0</v>
      </c>
    </row>
    <row r="23" spans="1:11" x14ac:dyDescent="0.2">
      <c r="A23" s="678" t="s">
        <v>1631</v>
      </c>
      <c r="B23" s="617"/>
    </row>
    <row r="25" spans="1:11" x14ac:dyDescent="0.2">
      <c r="A25" s="663" t="s">
        <v>1781</v>
      </c>
      <c r="B25" s="647"/>
      <c r="C25" s="647"/>
      <c r="D25" s="647"/>
      <c r="E25" s="647"/>
      <c r="F25" s="647"/>
      <c r="G25" s="647"/>
      <c r="H25" s="647"/>
      <c r="I25" s="647"/>
      <c r="J25" s="647"/>
      <c r="K25" s="647"/>
    </row>
    <row r="26" spans="1:11" x14ac:dyDescent="0.2">
      <c r="A26" s="1517" t="s">
        <v>1910</v>
      </c>
      <c r="B26" s="1517"/>
      <c r="C26" s="1517"/>
      <c r="D26" s="1517"/>
      <c r="E26" s="1517"/>
      <c r="F26" s="1517"/>
      <c r="G26" s="1517"/>
      <c r="H26" s="1517"/>
      <c r="I26" s="1517"/>
      <c r="J26" s="1517"/>
      <c r="K26" s="1517"/>
    </row>
    <row r="27" spans="1:11" x14ac:dyDescent="0.2">
      <c r="A27" s="600" t="s">
        <v>1909</v>
      </c>
    </row>
    <row r="28" spans="1:11" x14ac:dyDescent="0.2">
      <c r="A28" s="642"/>
    </row>
    <row r="29" spans="1:11" ht="19.5" customHeight="1" x14ac:dyDescent="0.2">
      <c r="A29" s="1676" t="s">
        <v>1911</v>
      </c>
      <c r="B29" s="1676"/>
      <c r="C29" s="1676"/>
      <c r="D29" s="1676"/>
      <c r="E29" s="1676"/>
      <c r="F29" s="1676"/>
      <c r="G29" s="1676"/>
      <c r="H29" s="1676"/>
      <c r="I29" s="1676"/>
      <c r="J29" s="1676"/>
      <c r="K29" s="1676"/>
    </row>
    <row r="30" spans="1:11" ht="18" customHeight="1" x14ac:dyDescent="0.2">
      <c r="A30" s="1219" t="s">
        <v>1916</v>
      </c>
      <c r="B30" s="1219"/>
      <c r="C30" s="1219"/>
      <c r="D30" s="1219"/>
      <c r="E30" s="1219"/>
      <c r="F30" s="1219"/>
      <c r="G30" s="1219"/>
      <c r="H30" s="1219"/>
      <c r="I30" s="1219"/>
      <c r="J30" s="1219"/>
      <c r="K30" s="1219"/>
    </row>
    <row r="31" spans="1:11" ht="12.75" customHeight="1" x14ac:dyDescent="0.2">
      <c r="A31" s="726"/>
      <c r="B31" s="726"/>
      <c r="C31" s="726"/>
      <c r="D31" s="726"/>
      <c r="E31" s="726"/>
      <c r="F31" s="726"/>
      <c r="G31" s="726"/>
      <c r="H31" s="726"/>
      <c r="I31" s="726"/>
      <c r="J31" s="726"/>
      <c r="K31" s="726"/>
    </row>
    <row r="32" spans="1:11" ht="12.75" customHeight="1" x14ac:dyDescent="0.2">
      <c r="A32" s="726"/>
      <c r="B32" s="726"/>
      <c r="C32" s="726"/>
      <c r="D32" s="726"/>
      <c r="E32" s="726"/>
      <c r="F32" s="726"/>
      <c r="G32" s="726"/>
      <c r="H32" s="726"/>
      <c r="I32" s="726"/>
      <c r="J32" s="726"/>
      <c r="K32" s="726"/>
    </row>
    <row r="33" spans="1:11" ht="12.75" customHeight="1" x14ac:dyDescent="0.2">
      <c r="A33" s="726"/>
      <c r="B33" s="726"/>
      <c r="C33" s="726"/>
      <c r="D33" s="726"/>
      <c r="E33" s="726"/>
      <c r="F33" s="726"/>
      <c r="G33" s="726"/>
      <c r="H33" s="726"/>
      <c r="I33" s="726"/>
      <c r="J33" s="726"/>
      <c r="K33" s="726"/>
    </row>
    <row r="34" spans="1:11" ht="12.75" customHeight="1" x14ac:dyDescent="0.2">
      <c r="A34" s="726"/>
      <c r="B34" s="726"/>
      <c r="C34" s="726"/>
      <c r="D34" s="726"/>
      <c r="E34" s="726"/>
      <c r="F34" s="726"/>
      <c r="G34" s="726"/>
      <c r="H34" s="726"/>
      <c r="I34" s="726"/>
      <c r="J34" s="726"/>
      <c r="K34" s="726"/>
    </row>
    <row r="35" spans="1:11" ht="12.75" customHeight="1" thickBot="1" x14ac:dyDescent="0.25">
      <c r="A35" s="727"/>
      <c r="B35" s="727"/>
      <c r="C35" s="727"/>
      <c r="D35" s="727"/>
      <c r="E35" s="727"/>
      <c r="F35" s="727"/>
      <c r="G35" s="727"/>
      <c r="H35" s="727"/>
      <c r="I35" s="727"/>
      <c r="J35" s="727"/>
      <c r="K35" s="727"/>
    </row>
    <row r="36" spans="1:11" ht="12.75" customHeight="1" x14ac:dyDescent="0.2">
      <c r="A36" s="674"/>
      <c r="B36" s="674"/>
      <c r="C36" s="674"/>
      <c r="D36" s="674"/>
      <c r="E36" s="674"/>
      <c r="F36" s="674"/>
      <c r="G36" s="674"/>
      <c r="H36" s="674"/>
      <c r="I36" s="674"/>
      <c r="J36" s="674"/>
      <c r="K36" s="674"/>
    </row>
    <row r="37" spans="1:11" ht="18" x14ac:dyDescent="0.25">
      <c r="A37" s="1370" t="s">
        <v>1969</v>
      </c>
      <c r="B37" s="1671"/>
      <c r="C37" s="1671"/>
      <c r="D37" s="1671"/>
      <c r="E37" s="1671"/>
      <c r="F37" s="1671"/>
      <c r="G37" s="1671"/>
      <c r="H37" s="1671"/>
      <c r="I37" s="1671"/>
      <c r="J37" s="1671"/>
      <c r="K37" s="1671"/>
    </row>
    <row r="38" spans="1:11" ht="61.5" customHeight="1" x14ac:dyDescent="0.2">
      <c r="A38" s="1674" t="s">
        <v>1963</v>
      </c>
      <c r="B38" s="1674"/>
      <c r="C38" s="1674"/>
      <c r="D38" s="1674"/>
      <c r="E38" s="1674"/>
      <c r="F38" s="1674"/>
      <c r="G38" s="1674"/>
      <c r="H38" s="1674"/>
      <c r="I38" s="1674"/>
      <c r="J38" s="1674"/>
      <c r="K38" s="1674"/>
    </row>
    <row r="39" spans="1:11" ht="16.5" customHeight="1" x14ac:dyDescent="0.2">
      <c r="A39" s="674"/>
      <c r="B39" s="674"/>
      <c r="C39" s="674"/>
      <c r="D39" s="674"/>
      <c r="E39" s="674"/>
      <c r="F39" s="674"/>
      <c r="G39" s="674"/>
      <c r="H39" s="674"/>
      <c r="I39" s="674"/>
      <c r="J39" s="674"/>
      <c r="K39" s="674"/>
    </row>
    <row r="40" spans="1:11" ht="32.25" customHeight="1" x14ac:dyDescent="0.2">
      <c r="A40" s="1219" t="s">
        <v>1824</v>
      </c>
      <c r="B40" s="1219"/>
      <c r="C40" s="1219"/>
      <c r="D40" s="1219"/>
      <c r="E40" s="1219"/>
      <c r="F40" s="1219"/>
      <c r="G40" s="1219"/>
      <c r="H40" s="1219"/>
      <c r="I40" s="1219"/>
      <c r="J40" s="1219"/>
      <c r="K40" s="1219"/>
    </row>
    <row r="41" spans="1:11" ht="13.5" customHeight="1" x14ac:dyDescent="0.2">
      <c r="A41" s="642"/>
      <c r="B41" s="661"/>
      <c r="C41" s="661"/>
      <c r="D41" s="661"/>
      <c r="E41" s="661"/>
      <c r="F41" s="661"/>
      <c r="G41" s="661"/>
      <c r="H41" s="661"/>
      <c r="I41" s="661"/>
      <c r="J41" s="661"/>
      <c r="K41" s="661"/>
    </row>
    <row r="42" spans="1:11" ht="18.75" customHeight="1" x14ac:dyDescent="0.2">
      <c r="A42" s="1673" t="s">
        <v>1823</v>
      </c>
      <c r="B42" s="1673"/>
      <c r="C42" s="1673"/>
      <c r="D42" s="1673"/>
      <c r="E42" s="1673"/>
      <c r="F42" s="1673"/>
      <c r="G42" s="1673"/>
      <c r="H42" s="1673"/>
      <c r="I42" s="1673"/>
      <c r="J42" s="1673"/>
      <c r="K42" s="1673"/>
    </row>
    <row r="43" spans="1:11" x14ac:dyDescent="0.2">
      <c r="A43" s="602"/>
      <c r="B43" s="605"/>
    </row>
    <row r="44" spans="1:11" x14ac:dyDescent="0.2">
      <c r="A44" s="660"/>
      <c r="B44" s="713">
        <f>B11</f>
        <v>2023</v>
      </c>
      <c r="C44" s="713">
        <f t="shared" ref="C44:G44" si="4">C11</f>
        <v>2022</v>
      </c>
      <c r="D44" s="713">
        <f t="shared" si="4"/>
        <v>2021</v>
      </c>
      <c r="E44" s="713">
        <f t="shared" si="4"/>
        <v>2020</v>
      </c>
      <c r="F44" s="713">
        <f t="shared" si="4"/>
        <v>2019</v>
      </c>
      <c r="G44" s="713">
        <f t="shared" si="4"/>
        <v>2018</v>
      </c>
      <c r="H44" s="714">
        <v>2017</v>
      </c>
      <c r="I44" s="714"/>
      <c r="J44" s="714"/>
      <c r="K44" s="714"/>
    </row>
    <row r="45" spans="1:11" x14ac:dyDescent="0.2">
      <c r="A45" s="713" t="s">
        <v>1822</v>
      </c>
      <c r="B45" s="715"/>
      <c r="C45" s="716"/>
      <c r="D45" s="716"/>
      <c r="E45" s="716"/>
      <c r="F45" s="716"/>
      <c r="G45" s="717"/>
      <c r="H45" s="717"/>
      <c r="I45" s="717"/>
      <c r="J45" s="717"/>
      <c r="K45" s="717"/>
    </row>
    <row r="46" spans="1:11" x14ac:dyDescent="0.2">
      <c r="A46" s="713"/>
      <c r="B46" s="718"/>
      <c r="C46" s="719"/>
      <c r="D46" s="719"/>
      <c r="E46" s="719"/>
      <c r="F46" s="719"/>
      <c r="G46" s="720"/>
      <c r="H46" s="720"/>
      <c r="I46" s="720"/>
      <c r="J46" s="720"/>
      <c r="K46" s="720"/>
    </row>
    <row r="47" spans="1:11" x14ac:dyDescent="0.2">
      <c r="A47" s="713"/>
      <c r="B47" s="718"/>
      <c r="C47" s="719"/>
      <c r="D47" s="719"/>
      <c r="E47" s="719"/>
      <c r="F47" s="719"/>
      <c r="G47" s="720"/>
      <c r="H47" s="720"/>
      <c r="I47" s="720"/>
      <c r="J47" s="720"/>
      <c r="K47" s="720"/>
    </row>
    <row r="48" spans="1:11" x14ac:dyDescent="0.2">
      <c r="A48" s="722"/>
      <c r="B48" s="713"/>
      <c r="C48" s="713"/>
      <c r="D48" s="713"/>
      <c r="E48" s="713"/>
      <c r="F48" s="713"/>
      <c r="G48" s="721"/>
      <c r="H48" s="721"/>
      <c r="I48" s="721"/>
      <c r="J48" s="721"/>
      <c r="K48" s="721"/>
    </row>
    <row r="49" spans="1:12" x14ac:dyDescent="0.2">
      <c r="A49" s="678" t="s">
        <v>1631</v>
      </c>
      <c r="B49" s="617"/>
    </row>
    <row r="50" spans="1:12" x14ac:dyDescent="0.2">
      <c r="A50" s="642"/>
    </row>
    <row r="51" spans="1:12" x14ac:dyDescent="0.2">
      <c r="A51" s="663" t="s">
        <v>1827</v>
      </c>
      <c r="B51" s="647"/>
      <c r="C51" s="647"/>
      <c r="D51" s="647"/>
      <c r="E51" s="647"/>
      <c r="F51" s="647"/>
      <c r="G51" s="647"/>
      <c r="H51" s="647"/>
      <c r="I51" s="647"/>
      <c r="J51" s="647"/>
      <c r="K51" s="647"/>
    </row>
    <row r="52" spans="1:12" x14ac:dyDescent="0.2">
      <c r="A52" s="600" t="s">
        <v>1825</v>
      </c>
    </row>
    <row r="53" spans="1:12" x14ac:dyDescent="0.2">
      <c r="A53" s="600" t="s">
        <v>1826</v>
      </c>
    </row>
    <row r="54" spans="1:12" x14ac:dyDescent="0.2">
      <c r="A54" s="723"/>
      <c r="B54" s="724"/>
      <c r="C54" s="724"/>
      <c r="D54" s="724"/>
      <c r="E54" s="724"/>
      <c r="F54" s="724"/>
      <c r="G54" s="724"/>
      <c r="H54" s="724"/>
      <c r="I54" s="724"/>
      <c r="J54" s="724"/>
      <c r="K54" s="724"/>
    </row>
    <row r="55" spans="1:12" ht="12.75" customHeight="1" x14ac:dyDescent="0.25">
      <c r="A55" s="725"/>
      <c r="B55" s="724"/>
      <c r="C55" s="724"/>
      <c r="D55" s="724"/>
      <c r="E55" s="724"/>
      <c r="F55" s="724"/>
      <c r="G55" s="724"/>
      <c r="H55" s="724"/>
      <c r="I55" s="724"/>
      <c r="J55" s="724"/>
      <c r="K55" s="724"/>
    </row>
    <row r="56" spans="1:12" ht="14.25" x14ac:dyDescent="0.2">
      <c r="A56" s="1675"/>
      <c r="B56" s="1675"/>
      <c r="C56" s="1675"/>
      <c r="D56" s="1675"/>
      <c r="E56" s="1675"/>
      <c r="F56" s="1675"/>
      <c r="G56" s="1675"/>
      <c r="H56" s="1675"/>
      <c r="I56" s="1675"/>
      <c r="J56" s="1675"/>
      <c r="K56" s="1675"/>
    </row>
    <row r="57" spans="1:12" x14ac:dyDescent="0.2">
      <c r="A57" s="1495"/>
      <c r="B57" s="1495"/>
      <c r="C57" s="1495"/>
      <c r="D57" s="1495"/>
      <c r="E57" s="1495"/>
      <c r="F57" s="1495"/>
      <c r="G57" s="1495"/>
      <c r="H57" s="1495"/>
      <c r="I57" s="1495"/>
      <c r="J57" s="1495"/>
      <c r="K57" s="1495"/>
    </row>
    <row r="58" spans="1:12" x14ac:dyDescent="0.2">
      <c r="A58" s="724"/>
      <c r="B58" s="724"/>
      <c r="C58" s="724"/>
      <c r="D58" s="724"/>
      <c r="E58" s="724"/>
      <c r="F58" s="724"/>
      <c r="G58" s="724"/>
      <c r="H58" s="724"/>
      <c r="I58" s="724"/>
      <c r="J58" s="724"/>
      <c r="K58" s="724"/>
    </row>
    <row r="59" spans="1:12" x14ac:dyDescent="0.2">
      <c r="A59" s="724"/>
      <c r="B59" s="724"/>
      <c r="C59" s="724"/>
      <c r="D59" s="724"/>
      <c r="E59" s="724"/>
      <c r="F59" s="724"/>
      <c r="G59" s="724"/>
      <c r="H59" s="724"/>
      <c r="I59" s="724"/>
      <c r="J59" s="724"/>
      <c r="K59" s="724"/>
    </row>
    <row r="60" spans="1:12" x14ac:dyDescent="0.2">
      <c r="A60" s="724"/>
      <c r="B60" s="724"/>
      <c r="C60" s="724"/>
      <c r="D60" s="724"/>
      <c r="E60" s="724"/>
      <c r="F60" s="724"/>
      <c r="G60" s="724"/>
      <c r="H60" s="724"/>
      <c r="I60" s="724"/>
      <c r="J60" s="724"/>
      <c r="K60" s="724"/>
    </row>
    <row r="62" spans="1:12" ht="15.75" x14ac:dyDescent="0.25">
      <c r="A62" s="1369" t="s">
        <v>1073</v>
      </c>
      <c r="B62" s="1526"/>
      <c r="C62" s="1526"/>
      <c r="D62" s="1526"/>
      <c r="E62" s="1526"/>
      <c r="F62" s="1526"/>
      <c r="G62" s="1526"/>
      <c r="H62" s="1526"/>
      <c r="I62" s="1526"/>
      <c r="J62" s="1526"/>
      <c r="K62" s="1526"/>
      <c r="L62" s="1526"/>
    </row>
  </sheetData>
  <mergeCells count="17">
    <mergeCell ref="A7:K7"/>
    <mergeCell ref="A30:K30"/>
    <mergeCell ref="A57:K57"/>
    <mergeCell ref="A62:L62"/>
    <mergeCell ref="A42:K42"/>
    <mergeCell ref="A38:K38"/>
    <mergeCell ref="A40:K40"/>
    <mergeCell ref="A56:K56"/>
    <mergeCell ref="A29:K29"/>
    <mergeCell ref="A26:K26"/>
    <mergeCell ref="A37:K37"/>
    <mergeCell ref="A6:K6"/>
    <mergeCell ref="A1:K1"/>
    <mergeCell ref="A2:K2"/>
    <mergeCell ref="A3:K3"/>
    <mergeCell ref="A4:K4"/>
    <mergeCell ref="A5:K5"/>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2.75" x14ac:dyDescent="0.2"/>
  <sheetData>
    <row r="1" spans="1:10" ht="60" x14ac:dyDescent="0.8">
      <c r="A1" s="1335" t="s">
        <v>816</v>
      </c>
      <c r="B1" s="1238"/>
      <c r="C1" s="1238"/>
      <c r="D1" s="1238"/>
      <c r="E1" s="1238"/>
      <c r="F1" s="1238"/>
      <c r="G1" s="1238"/>
      <c r="H1" s="1238"/>
      <c r="I1" s="1238"/>
      <c r="J1" s="1238"/>
    </row>
    <row r="6" spans="1:10" ht="60" x14ac:dyDescent="0.8">
      <c r="A6" s="1335" t="s">
        <v>814</v>
      </c>
      <c r="B6" s="1236"/>
      <c r="C6" s="1236"/>
      <c r="D6" s="1236"/>
      <c r="E6" s="1236"/>
      <c r="F6" s="1236"/>
      <c r="G6" s="1236"/>
      <c r="H6" s="1236"/>
      <c r="I6" s="1236"/>
      <c r="J6" s="1236"/>
    </row>
    <row r="11" spans="1:10" ht="60" x14ac:dyDescent="0.8">
      <c r="A11" s="1335" t="s">
        <v>815</v>
      </c>
      <c r="B11" s="1236"/>
      <c r="C11" s="1236"/>
      <c r="D11" s="1236"/>
      <c r="E11" s="1236"/>
      <c r="F11" s="1236"/>
      <c r="G11" s="1236"/>
      <c r="H11" s="1236"/>
      <c r="I11" s="1236"/>
      <c r="J11" s="1236"/>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3" zoomScaleNormal="100" workbookViewId="0">
      <pane xSplit="2" ySplit="5" topLeftCell="F8" activePane="bottomRight" state="frozen"/>
      <selection activeCell="A3" sqref="A3"/>
      <selection pane="topRight" activeCell="C3" sqref="C3"/>
      <selection pane="bottomLeft" activeCell="A8" sqref="A8"/>
      <selection pane="bottomRight" activeCell="N4" sqref="N4:N6"/>
    </sheetView>
  </sheetViews>
  <sheetFormatPr defaultColWidth="8.85546875" defaultRowHeight="12.75" x14ac:dyDescent="0.2"/>
  <cols>
    <col min="1" max="1" width="13.7109375" style="237" customWidth="1"/>
    <col min="2" max="2" width="45.7109375" style="237" customWidth="1"/>
    <col min="3" max="65" width="18.7109375" style="237" customWidth="1"/>
    <col min="66" max="66" width="18.5703125" style="237" customWidth="1"/>
    <col min="67" max="16384" width="8.85546875" style="237"/>
  </cols>
  <sheetData>
    <row r="1" spans="1:71" ht="6.75" hidden="1" customHeight="1" x14ac:dyDescent="0.2"/>
    <row r="2" spans="1:71" ht="6.75" hidden="1" customHeight="1" x14ac:dyDescent="0.25">
      <c r="A2" s="332"/>
      <c r="B2" s="252"/>
      <c r="C2" s="321"/>
      <c r="D2" s="252"/>
      <c r="E2" s="252"/>
      <c r="F2" s="333"/>
      <c r="I2" s="333"/>
      <c r="M2" s="333"/>
      <c r="Q2" s="333"/>
      <c r="U2" s="333"/>
      <c r="Y2" s="333"/>
      <c r="AC2" s="333"/>
      <c r="AG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242" t="s">
        <v>853</v>
      </c>
    </row>
    <row r="3" spans="1:71" ht="18" customHeight="1" x14ac:dyDescent="0.25">
      <c r="A3" s="258"/>
      <c r="B3" s="258"/>
      <c r="C3" s="242" t="s">
        <v>839</v>
      </c>
      <c r="D3" s="242" t="s">
        <v>839</v>
      </c>
      <c r="E3" s="242" t="s">
        <v>839</v>
      </c>
      <c r="F3" s="242" t="s">
        <v>839</v>
      </c>
      <c r="G3" s="242" t="s">
        <v>839</v>
      </c>
      <c r="H3" s="242" t="s">
        <v>839</v>
      </c>
      <c r="I3" s="242" t="s">
        <v>839</v>
      </c>
      <c r="J3" s="242" t="s">
        <v>839</v>
      </c>
      <c r="K3" s="242" t="s">
        <v>839</v>
      </c>
      <c r="L3" s="242" t="s">
        <v>839</v>
      </c>
      <c r="M3" s="242" t="s">
        <v>839</v>
      </c>
      <c r="N3" s="242" t="s">
        <v>839</v>
      </c>
      <c r="O3" s="242" t="s">
        <v>839</v>
      </c>
      <c r="P3" s="242" t="s">
        <v>839</v>
      </c>
      <c r="Q3" s="242" t="s">
        <v>839</v>
      </c>
      <c r="R3" s="242" t="s">
        <v>839</v>
      </c>
      <c r="S3" s="242" t="s">
        <v>839</v>
      </c>
      <c r="T3" s="242" t="s">
        <v>839</v>
      </c>
      <c r="U3" s="242" t="s">
        <v>839</v>
      </c>
      <c r="V3" s="242" t="s">
        <v>839</v>
      </c>
      <c r="W3" s="242" t="s">
        <v>839</v>
      </c>
      <c r="X3" s="242" t="s">
        <v>839</v>
      </c>
      <c r="Y3" s="242" t="s">
        <v>839</v>
      </c>
      <c r="Z3" s="242" t="s">
        <v>839</v>
      </c>
      <c r="AA3" s="242" t="s">
        <v>839</v>
      </c>
      <c r="AB3" s="242" t="s">
        <v>839</v>
      </c>
      <c r="AC3" s="242" t="s">
        <v>839</v>
      </c>
      <c r="AD3" s="242" t="s">
        <v>839</v>
      </c>
      <c r="AE3" s="242" t="s">
        <v>839</v>
      </c>
      <c r="AF3" s="242" t="s">
        <v>839</v>
      </c>
      <c r="AG3" s="242" t="s">
        <v>839</v>
      </c>
      <c r="AH3" s="242" t="s">
        <v>839</v>
      </c>
      <c r="AI3" s="242" t="s">
        <v>839</v>
      </c>
      <c r="AJ3" s="242" t="s">
        <v>839</v>
      </c>
      <c r="AK3" s="242" t="s">
        <v>839</v>
      </c>
      <c r="AL3" s="242" t="s">
        <v>839</v>
      </c>
      <c r="AM3" s="242" t="s">
        <v>839</v>
      </c>
      <c r="AN3" s="242" t="s">
        <v>839</v>
      </c>
      <c r="AO3" s="242" t="s">
        <v>839</v>
      </c>
      <c r="AP3" s="242" t="s">
        <v>839</v>
      </c>
      <c r="AQ3" s="242" t="s">
        <v>839</v>
      </c>
      <c r="AR3" s="242" t="s">
        <v>839</v>
      </c>
      <c r="AS3" s="242" t="s">
        <v>839</v>
      </c>
      <c r="AT3" s="242" t="s">
        <v>839</v>
      </c>
      <c r="AU3" s="242" t="s">
        <v>839</v>
      </c>
      <c r="AV3" s="242" t="s">
        <v>839</v>
      </c>
      <c r="AW3" s="242" t="s">
        <v>839</v>
      </c>
      <c r="AX3" s="242" t="s">
        <v>839</v>
      </c>
      <c r="AY3" s="242" t="s">
        <v>839</v>
      </c>
      <c r="AZ3" s="242" t="s">
        <v>839</v>
      </c>
      <c r="BA3" s="242" t="s">
        <v>839</v>
      </c>
      <c r="BB3" s="242" t="s">
        <v>839</v>
      </c>
      <c r="BC3" s="242" t="s">
        <v>839</v>
      </c>
      <c r="BD3" s="242" t="s">
        <v>839</v>
      </c>
      <c r="BE3" s="242" t="s">
        <v>839</v>
      </c>
      <c r="BF3" s="242" t="s">
        <v>839</v>
      </c>
      <c r="BG3" s="242" t="s">
        <v>839</v>
      </c>
      <c r="BH3" s="242" t="s">
        <v>839</v>
      </c>
      <c r="BI3" s="242" t="s">
        <v>839</v>
      </c>
      <c r="BJ3" s="242" t="s">
        <v>839</v>
      </c>
      <c r="BK3" s="242" t="s">
        <v>839</v>
      </c>
      <c r="BL3" s="242" t="s">
        <v>839</v>
      </c>
      <c r="BM3" s="242" t="s">
        <v>839</v>
      </c>
      <c r="BN3" s="9" t="s">
        <v>854</v>
      </c>
      <c r="BO3" s="242"/>
      <c r="BP3" s="239"/>
      <c r="BQ3" s="239"/>
      <c r="BR3" s="239"/>
      <c r="BS3" s="239"/>
    </row>
    <row r="4" spans="1:71" ht="18.95" customHeight="1" x14ac:dyDescent="0.25">
      <c r="A4" s="239"/>
      <c r="B4" s="239"/>
      <c r="C4" s="1677" t="s">
        <v>840</v>
      </c>
      <c r="D4" s="1677" t="s">
        <v>840</v>
      </c>
      <c r="E4" s="1677" t="s">
        <v>840</v>
      </c>
      <c r="F4" s="1677" t="s">
        <v>840</v>
      </c>
      <c r="G4" s="1677" t="s">
        <v>840</v>
      </c>
      <c r="H4" s="1677" t="s">
        <v>840</v>
      </c>
      <c r="I4" s="1677" t="s">
        <v>840</v>
      </c>
      <c r="J4" s="1677" t="s">
        <v>840</v>
      </c>
      <c r="K4" s="1677" t="s">
        <v>840</v>
      </c>
      <c r="L4" s="1677" t="s">
        <v>840</v>
      </c>
      <c r="M4" s="1677" t="s">
        <v>840</v>
      </c>
      <c r="N4" s="1677" t="s">
        <v>840</v>
      </c>
      <c r="O4" s="1677" t="s">
        <v>840</v>
      </c>
      <c r="P4" s="1677" t="s">
        <v>840</v>
      </c>
      <c r="Q4" s="1677" t="s">
        <v>840</v>
      </c>
      <c r="R4" s="1677" t="s">
        <v>840</v>
      </c>
      <c r="S4" s="1677" t="s">
        <v>840</v>
      </c>
      <c r="T4" s="1677" t="s">
        <v>840</v>
      </c>
      <c r="U4" s="1677" t="s">
        <v>840</v>
      </c>
      <c r="V4" s="1677" t="s">
        <v>840</v>
      </c>
      <c r="W4" s="1677" t="s">
        <v>840</v>
      </c>
      <c r="X4" s="1677" t="s">
        <v>840</v>
      </c>
      <c r="Y4" s="1677" t="s">
        <v>840</v>
      </c>
      <c r="Z4" s="1677" t="s">
        <v>840</v>
      </c>
      <c r="AA4" s="1677" t="s">
        <v>840</v>
      </c>
      <c r="AB4" s="1677" t="s">
        <v>840</v>
      </c>
      <c r="AC4" s="1677" t="s">
        <v>840</v>
      </c>
      <c r="AD4" s="1677" t="s">
        <v>840</v>
      </c>
      <c r="AE4" s="1677" t="s">
        <v>840</v>
      </c>
      <c r="AF4" s="1677" t="s">
        <v>840</v>
      </c>
      <c r="AG4" s="1677" t="s">
        <v>840</v>
      </c>
      <c r="AH4" s="1677" t="s">
        <v>840</v>
      </c>
      <c r="AI4" s="1677" t="s">
        <v>840</v>
      </c>
      <c r="AJ4" s="1677" t="s">
        <v>840</v>
      </c>
      <c r="AK4" s="1677" t="s">
        <v>840</v>
      </c>
      <c r="AL4" s="1677" t="s">
        <v>840</v>
      </c>
      <c r="AM4" s="1677" t="s">
        <v>840</v>
      </c>
      <c r="AN4" s="1677" t="s">
        <v>840</v>
      </c>
      <c r="AO4" s="1677" t="s">
        <v>840</v>
      </c>
      <c r="AP4" s="1677" t="s">
        <v>840</v>
      </c>
      <c r="AQ4" s="1677" t="s">
        <v>840</v>
      </c>
      <c r="AR4" s="1677" t="s">
        <v>840</v>
      </c>
      <c r="AS4" s="1677" t="s">
        <v>840</v>
      </c>
      <c r="AT4" s="1677" t="s">
        <v>840</v>
      </c>
      <c r="AU4" s="1677" t="s">
        <v>840</v>
      </c>
      <c r="AV4" s="1677" t="s">
        <v>840</v>
      </c>
      <c r="AW4" s="1677" t="s">
        <v>840</v>
      </c>
      <c r="AX4" s="1677" t="s">
        <v>840</v>
      </c>
      <c r="AY4" s="1677" t="s">
        <v>840</v>
      </c>
      <c r="AZ4" s="1677" t="s">
        <v>840</v>
      </c>
      <c r="BA4" s="1677" t="s">
        <v>840</v>
      </c>
      <c r="BB4" s="1677" t="s">
        <v>840</v>
      </c>
      <c r="BC4" s="1677" t="s">
        <v>840</v>
      </c>
      <c r="BD4" s="1677" t="s">
        <v>840</v>
      </c>
      <c r="BE4" s="1677" t="s">
        <v>840</v>
      </c>
      <c r="BF4" s="1677" t="s">
        <v>840</v>
      </c>
      <c r="BG4" s="1677" t="s">
        <v>840</v>
      </c>
      <c r="BH4" s="1677" t="s">
        <v>840</v>
      </c>
      <c r="BI4" s="1677" t="s">
        <v>840</v>
      </c>
      <c r="BJ4" s="1677" t="s">
        <v>840</v>
      </c>
      <c r="BK4" s="1677" t="s">
        <v>840</v>
      </c>
      <c r="BL4" s="1677" t="s">
        <v>840</v>
      </c>
      <c r="BM4" s="242" t="s">
        <v>840</v>
      </c>
      <c r="BN4" s="9" t="s">
        <v>856</v>
      </c>
      <c r="BO4" s="242"/>
      <c r="BP4" s="239"/>
      <c r="BQ4" s="239"/>
      <c r="BR4" s="239"/>
      <c r="BS4" s="239"/>
    </row>
    <row r="5" spans="1:71" ht="18.95" customHeight="1" x14ac:dyDescent="0.25">
      <c r="A5" s="242" t="s">
        <v>836</v>
      </c>
      <c r="B5" s="242"/>
      <c r="C5" s="1677"/>
      <c r="D5" s="1677"/>
      <c r="E5" s="1677"/>
      <c r="F5" s="1677"/>
      <c r="G5" s="1677"/>
      <c r="H5" s="1677"/>
      <c r="I5" s="1677"/>
      <c r="J5" s="1677"/>
      <c r="K5" s="1677"/>
      <c r="L5" s="1677"/>
      <c r="M5" s="1677"/>
      <c r="N5" s="1677"/>
      <c r="O5" s="1677"/>
      <c r="P5" s="1677"/>
      <c r="Q5" s="1677"/>
      <c r="R5" s="1677"/>
      <c r="S5" s="1677"/>
      <c r="T5" s="1677"/>
      <c r="U5" s="1677"/>
      <c r="V5" s="1677"/>
      <c r="W5" s="1677"/>
      <c r="X5" s="1677"/>
      <c r="Y5" s="1677"/>
      <c r="Z5" s="1677"/>
      <c r="AA5" s="1677"/>
      <c r="AB5" s="1677"/>
      <c r="AC5" s="1677"/>
      <c r="AD5" s="1677"/>
      <c r="AE5" s="1677"/>
      <c r="AF5" s="1677"/>
      <c r="AG5" s="1677"/>
      <c r="AH5" s="1677"/>
      <c r="AI5" s="1677"/>
      <c r="AJ5" s="1677"/>
      <c r="AK5" s="1677"/>
      <c r="AL5" s="1677"/>
      <c r="AM5" s="1677"/>
      <c r="AN5" s="1677"/>
      <c r="AO5" s="1677"/>
      <c r="AP5" s="1677"/>
      <c r="AQ5" s="1677"/>
      <c r="AR5" s="1677"/>
      <c r="AS5" s="1677"/>
      <c r="AT5" s="1677"/>
      <c r="AU5" s="1677"/>
      <c r="AV5" s="1677"/>
      <c r="AW5" s="1677"/>
      <c r="AX5" s="1677"/>
      <c r="AY5" s="1677"/>
      <c r="AZ5" s="1677"/>
      <c r="BA5" s="1677"/>
      <c r="BB5" s="1677"/>
      <c r="BC5" s="1677"/>
      <c r="BD5" s="1677"/>
      <c r="BE5" s="1677"/>
      <c r="BF5" s="1677"/>
      <c r="BG5" s="1677"/>
      <c r="BH5" s="1677"/>
      <c r="BI5" s="1677"/>
      <c r="BJ5" s="1677"/>
      <c r="BK5" s="1677"/>
      <c r="BL5" s="1677"/>
      <c r="BM5" s="275"/>
      <c r="BN5" s="9" t="s">
        <v>857</v>
      </c>
      <c r="BO5" s="239"/>
      <c r="BP5" s="239"/>
      <c r="BQ5" s="239"/>
      <c r="BR5" s="239"/>
      <c r="BS5" s="239"/>
    </row>
    <row r="6" spans="1:71" ht="18.95" customHeight="1" thickBot="1" x14ac:dyDescent="0.3">
      <c r="A6" s="243" t="s">
        <v>837</v>
      </c>
      <c r="B6" s="243" t="s">
        <v>838</v>
      </c>
      <c r="C6" s="1678"/>
      <c r="D6" s="1678"/>
      <c r="E6" s="1678"/>
      <c r="F6" s="1678"/>
      <c r="G6" s="1678"/>
      <c r="H6" s="1678"/>
      <c r="I6" s="1678"/>
      <c r="J6" s="1678"/>
      <c r="K6" s="1678"/>
      <c r="L6" s="1678"/>
      <c r="M6" s="1678"/>
      <c r="N6" s="1678"/>
      <c r="O6" s="1678"/>
      <c r="P6" s="1678"/>
      <c r="Q6" s="1678"/>
      <c r="R6" s="1678"/>
      <c r="S6" s="1678"/>
      <c r="T6" s="1678"/>
      <c r="U6" s="1678"/>
      <c r="V6" s="1678"/>
      <c r="W6" s="1678"/>
      <c r="X6" s="1678"/>
      <c r="Y6" s="1678"/>
      <c r="Z6" s="1678"/>
      <c r="AA6" s="1678"/>
      <c r="AB6" s="1678"/>
      <c r="AC6" s="1678"/>
      <c r="AD6" s="1678"/>
      <c r="AE6" s="1678"/>
      <c r="AF6" s="1678"/>
      <c r="AG6" s="1678"/>
      <c r="AH6" s="1678"/>
      <c r="AI6" s="1678"/>
      <c r="AJ6" s="1678"/>
      <c r="AK6" s="1678"/>
      <c r="AL6" s="1678"/>
      <c r="AM6" s="1678"/>
      <c r="AN6" s="1678"/>
      <c r="AO6" s="1678"/>
      <c r="AP6" s="1678"/>
      <c r="AQ6" s="1678"/>
      <c r="AR6" s="1678"/>
      <c r="AS6" s="1678"/>
      <c r="AT6" s="1678"/>
      <c r="AU6" s="1678"/>
      <c r="AV6" s="1678"/>
      <c r="AW6" s="1678"/>
      <c r="AX6" s="1678"/>
      <c r="AY6" s="1678"/>
      <c r="AZ6" s="1678"/>
      <c r="BA6" s="1678"/>
      <c r="BB6" s="1678"/>
      <c r="BC6" s="1678"/>
      <c r="BD6" s="1678"/>
      <c r="BE6" s="1678"/>
      <c r="BF6" s="1678"/>
      <c r="BG6" s="1678"/>
      <c r="BH6" s="1678"/>
      <c r="BI6" s="1678"/>
      <c r="BJ6" s="1678"/>
      <c r="BK6" s="1678"/>
      <c r="BL6" s="1678"/>
      <c r="BM6" s="297"/>
      <c r="BN6" s="515" t="s">
        <v>855</v>
      </c>
      <c r="BO6" s="239"/>
      <c r="BP6" s="239"/>
      <c r="BQ6" s="239"/>
      <c r="BR6" s="239"/>
      <c r="BS6" s="239"/>
    </row>
    <row r="7" spans="1:71" ht="18.95" customHeight="1" x14ac:dyDescent="0.25">
      <c r="A7" s="335"/>
      <c r="B7" s="516" t="s">
        <v>880</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239"/>
      <c r="BP7" s="239"/>
      <c r="BQ7" s="239"/>
      <c r="BR7" s="239"/>
      <c r="BS7" s="239"/>
    </row>
    <row r="8" spans="1:71" ht="18.95" customHeight="1" x14ac:dyDescent="0.2">
      <c r="A8" s="335">
        <v>101000</v>
      </c>
      <c r="B8" s="6" t="s">
        <v>881</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53">
        <f t="shared" ref="BN8:BN13" si="0">SUM(C8:BM8)</f>
        <v>0</v>
      </c>
      <c r="BO8" s="239"/>
      <c r="BP8" s="239"/>
      <c r="BQ8" s="239"/>
      <c r="BR8" s="239"/>
      <c r="BS8" s="239"/>
    </row>
    <row r="9" spans="1:71" ht="18.95" customHeight="1" x14ac:dyDescent="0.2">
      <c r="A9" s="335">
        <v>103000</v>
      </c>
      <c r="B9" s="6" t="s">
        <v>1003</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53">
        <f t="shared" si="0"/>
        <v>0</v>
      </c>
      <c r="BO9" s="239"/>
      <c r="BP9" s="239"/>
      <c r="BQ9" s="239"/>
      <c r="BR9" s="239"/>
      <c r="BS9" s="239"/>
    </row>
    <row r="10" spans="1:71" ht="18.95" customHeight="1" x14ac:dyDescent="0.2">
      <c r="A10" s="335">
        <v>101100</v>
      </c>
      <c r="B10" s="6" t="s">
        <v>882</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53">
        <f t="shared" si="0"/>
        <v>0</v>
      </c>
      <c r="BO10" s="239"/>
      <c r="BP10" s="239"/>
      <c r="BQ10" s="239"/>
      <c r="BR10" s="239"/>
      <c r="BS10" s="239"/>
    </row>
    <row r="11" spans="1:71" ht="18.95" customHeight="1" x14ac:dyDescent="0.2">
      <c r="A11" s="335">
        <v>102000</v>
      </c>
      <c r="B11" s="6" t="s">
        <v>841</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53">
        <f t="shared" si="0"/>
        <v>0</v>
      </c>
      <c r="BO11" s="239"/>
      <c r="BP11" s="239"/>
      <c r="BQ11" s="239"/>
      <c r="BR11" s="239"/>
      <c r="BS11" s="239"/>
    </row>
    <row r="12" spans="1:71" ht="18.95" customHeight="1" x14ac:dyDescent="0.2">
      <c r="A12" s="335">
        <v>102300</v>
      </c>
      <c r="B12" s="6" t="s">
        <v>842</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53">
        <f t="shared" si="0"/>
        <v>0</v>
      </c>
      <c r="BO12" s="239"/>
      <c r="BP12" s="239"/>
      <c r="BQ12" s="239"/>
      <c r="BR12" s="239"/>
      <c r="BS12" s="239"/>
    </row>
    <row r="13" spans="1:71" ht="18.95" customHeight="1" x14ac:dyDescent="0.2">
      <c r="A13" s="335">
        <v>106000</v>
      </c>
      <c r="B13" s="6" t="s">
        <v>843</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53">
        <f t="shared" si="0"/>
        <v>0</v>
      </c>
      <c r="BO13" s="239"/>
      <c r="BP13" s="239"/>
      <c r="BQ13" s="239"/>
      <c r="BR13" s="239"/>
      <c r="BS13" s="239"/>
    </row>
    <row r="14" spans="1:71" ht="18.95" customHeight="1" x14ac:dyDescent="0.2">
      <c r="A14" s="335"/>
      <c r="B14" s="6" t="s">
        <v>844</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53"/>
      <c r="BO14" s="239"/>
      <c r="BP14" s="239"/>
      <c r="BQ14" s="239"/>
      <c r="BR14" s="239"/>
      <c r="BS14" s="239"/>
    </row>
    <row r="15" spans="1:71" ht="18.95" customHeight="1" x14ac:dyDescent="0.2">
      <c r="A15" s="335">
        <v>111000</v>
      </c>
      <c r="B15" s="6" t="s">
        <v>845</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53">
        <f t="shared" ref="BN15:BN27" si="1">SUM(C15:BM15)</f>
        <v>0</v>
      </c>
      <c r="BO15" s="239"/>
      <c r="BP15" s="239"/>
      <c r="BQ15" s="239"/>
      <c r="BR15" s="239"/>
      <c r="BS15" s="239"/>
    </row>
    <row r="16" spans="1:71" ht="18.95" customHeight="1" x14ac:dyDescent="0.2">
      <c r="A16" s="335">
        <v>113000</v>
      </c>
      <c r="B16" s="6" t="s">
        <v>846</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53">
        <f t="shared" si="1"/>
        <v>0</v>
      </c>
      <c r="BO16" s="239"/>
      <c r="BP16" s="239"/>
      <c r="BQ16" s="239"/>
      <c r="BR16" s="239"/>
      <c r="BS16" s="239"/>
    </row>
    <row r="17" spans="1:71" ht="18.95" customHeight="1" x14ac:dyDescent="0.2">
      <c r="A17" s="335">
        <v>114000</v>
      </c>
      <c r="B17" s="6" t="s">
        <v>847</v>
      </c>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53">
        <f t="shared" si="1"/>
        <v>0</v>
      </c>
      <c r="BO17" s="239"/>
      <c r="BP17" s="239"/>
      <c r="BQ17" s="239"/>
      <c r="BR17" s="239"/>
      <c r="BS17" s="239"/>
    </row>
    <row r="18" spans="1:71" ht="18.95" customHeight="1" x14ac:dyDescent="0.2">
      <c r="A18" s="335">
        <v>115000</v>
      </c>
      <c r="B18" s="6" t="s">
        <v>848</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53">
        <f t="shared" si="1"/>
        <v>0</v>
      </c>
      <c r="BO18" s="239"/>
      <c r="BP18" s="239"/>
      <c r="BQ18" s="239"/>
      <c r="BR18" s="239"/>
      <c r="BS18" s="239"/>
    </row>
    <row r="19" spans="1:71" ht="18.95" customHeight="1" x14ac:dyDescent="0.2">
      <c r="A19" s="335">
        <v>116000</v>
      </c>
      <c r="B19" s="6" t="s">
        <v>849</v>
      </c>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53">
        <f t="shared" si="1"/>
        <v>0</v>
      </c>
      <c r="BO19" s="239"/>
      <c r="BP19" s="239"/>
      <c r="BQ19" s="239"/>
      <c r="BR19" s="239"/>
      <c r="BS19" s="239"/>
    </row>
    <row r="20" spans="1:71" ht="18.95" customHeight="1" x14ac:dyDescent="0.2">
      <c r="A20" s="335">
        <v>118000</v>
      </c>
      <c r="B20" s="6" t="s">
        <v>694</v>
      </c>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53">
        <f t="shared" si="1"/>
        <v>0</v>
      </c>
      <c r="BO20" s="239"/>
      <c r="BP20" s="239"/>
      <c r="BQ20" s="239"/>
      <c r="BR20" s="239"/>
      <c r="BS20" s="239"/>
    </row>
    <row r="21" spans="1:71" ht="30" customHeight="1" x14ac:dyDescent="0.2">
      <c r="A21" s="335">
        <v>120000</v>
      </c>
      <c r="B21" s="517" t="s">
        <v>548</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53">
        <f t="shared" si="1"/>
        <v>0</v>
      </c>
      <c r="BO21" s="239"/>
      <c r="BP21" s="239"/>
      <c r="BQ21" s="239"/>
      <c r="BR21" s="239"/>
      <c r="BS21" s="239"/>
    </row>
    <row r="22" spans="1:71" ht="19.5" customHeight="1" x14ac:dyDescent="0.2">
      <c r="A22" s="336">
        <v>127500</v>
      </c>
      <c r="B22" s="517" t="s">
        <v>2749</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53">
        <f t="shared" si="1"/>
        <v>0</v>
      </c>
      <c r="BO22" s="239"/>
      <c r="BP22" s="239"/>
      <c r="BQ22" s="239"/>
      <c r="BR22" s="239"/>
      <c r="BS22" s="239"/>
    </row>
    <row r="23" spans="1:71" ht="18.95" customHeight="1" x14ac:dyDescent="0.2">
      <c r="A23" s="335">
        <v>131000</v>
      </c>
      <c r="B23" s="6" t="s">
        <v>217</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53">
        <f t="shared" si="1"/>
        <v>0</v>
      </c>
      <c r="BO23" s="239"/>
      <c r="BP23" s="239"/>
      <c r="BQ23" s="239"/>
      <c r="BR23" s="239"/>
      <c r="BS23" s="239"/>
    </row>
    <row r="24" spans="1:71" ht="18.95" customHeight="1" x14ac:dyDescent="0.2">
      <c r="A24" s="335">
        <v>132000</v>
      </c>
      <c r="B24" s="6" t="s">
        <v>218</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53">
        <f t="shared" si="1"/>
        <v>0</v>
      </c>
      <c r="BO24" s="239"/>
      <c r="BP24" s="239"/>
      <c r="BQ24" s="239"/>
      <c r="BR24" s="239"/>
      <c r="BS24" s="239"/>
    </row>
    <row r="25" spans="1:71" ht="18.95" customHeight="1" x14ac:dyDescent="0.2">
      <c r="A25" s="335">
        <v>133000</v>
      </c>
      <c r="B25" s="6" t="s">
        <v>1007</v>
      </c>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53">
        <f t="shared" si="1"/>
        <v>0</v>
      </c>
      <c r="BO25" s="239"/>
      <c r="BP25" s="239"/>
      <c r="BQ25" s="239"/>
      <c r="BR25" s="239"/>
      <c r="BS25" s="239"/>
    </row>
    <row r="26" spans="1:71" ht="18.95" customHeight="1" x14ac:dyDescent="0.2">
      <c r="A26" s="335">
        <v>140000</v>
      </c>
      <c r="B26" s="6" t="s">
        <v>174</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53">
        <f t="shared" si="1"/>
        <v>0</v>
      </c>
      <c r="BO26" s="239"/>
      <c r="BP26" s="239"/>
      <c r="BQ26" s="239"/>
      <c r="BR26" s="239"/>
      <c r="BS26" s="239"/>
    </row>
    <row r="27" spans="1:71" ht="18.95" customHeight="1" x14ac:dyDescent="0.2">
      <c r="A27" s="335">
        <v>150000</v>
      </c>
      <c r="B27" s="6" t="s">
        <v>885</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53">
        <f t="shared" si="1"/>
        <v>0</v>
      </c>
      <c r="BO27" s="239"/>
      <c r="BP27" s="239"/>
      <c r="BQ27" s="239"/>
      <c r="BR27" s="239"/>
      <c r="BS27" s="239"/>
    </row>
    <row r="28" spans="1:71" ht="18.95" customHeight="1" thickBot="1" x14ac:dyDescent="0.25">
      <c r="A28" s="335">
        <v>170000</v>
      </c>
      <c r="B28" s="6" t="s">
        <v>152</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54">
        <f>SUM(C28:BM28)</f>
        <v>0</v>
      </c>
      <c r="BO28" s="239"/>
      <c r="BP28" s="239"/>
      <c r="BQ28" s="239"/>
      <c r="BR28" s="239"/>
      <c r="BS28" s="239"/>
    </row>
    <row r="29" spans="1:71" ht="18.95" customHeight="1" x14ac:dyDescent="0.25">
      <c r="A29" s="335"/>
      <c r="B29" s="9" t="s">
        <v>889</v>
      </c>
      <c r="C29" s="253">
        <f t="shared" ref="C29:AH29" si="2">SUM(C8:C28)</f>
        <v>0</v>
      </c>
      <c r="D29" s="253">
        <f t="shared" si="2"/>
        <v>0</v>
      </c>
      <c r="E29" s="253">
        <f t="shared" si="2"/>
        <v>0</v>
      </c>
      <c r="F29" s="253">
        <f t="shared" si="2"/>
        <v>0</v>
      </c>
      <c r="G29" s="253">
        <f t="shared" si="2"/>
        <v>0</v>
      </c>
      <c r="H29" s="253">
        <f t="shared" si="2"/>
        <v>0</v>
      </c>
      <c r="I29" s="253">
        <f t="shared" si="2"/>
        <v>0</v>
      </c>
      <c r="J29" s="253">
        <f t="shared" si="2"/>
        <v>0</v>
      </c>
      <c r="K29" s="253">
        <f t="shared" si="2"/>
        <v>0</v>
      </c>
      <c r="L29" s="253">
        <f t="shared" si="2"/>
        <v>0</v>
      </c>
      <c r="M29" s="253">
        <f t="shared" si="2"/>
        <v>0</v>
      </c>
      <c r="N29" s="253">
        <f t="shared" si="2"/>
        <v>0</v>
      </c>
      <c r="O29" s="253">
        <f t="shared" si="2"/>
        <v>0</v>
      </c>
      <c r="P29" s="253">
        <f t="shared" si="2"/>
        <v>0</v>
      </c>
      <c r="Q29" s="253">
        <f t="shared" si="2"/>
        <v>0</v>
      </c>
      <c r="R29" s="253">
        <f t="shared" si="2"/>
        <v>0</v>
      </c>
      <c r="S29" s="253">
        <f t="shared" si="2"/>
        <v>0</v>
      </c>
      <c r="T29" s="253">
        <f t="shared" si="2"/>
        <v>0</v>
      </c>
      <c r="U29" s="253">
        <f t="shared" si="2"/>
        <v>0</v>
      </c>
      <c r="V29" s="253">
        <f t="shared" si="2"/>
        <v>0</v>
      </c>
      <c r="W29" s="253">
        <f t="shared" si="2"/>
        <v>0</v>
      </c>
      <c r="X29" s="253">
        <f t="shared" si="2"/>
        <v>0</v>
      </c>
      <c r="Y29" s="253">
        <f t="shared" si="2"/>
        <v>0</v>
      </c>
      <c r="Z29" s="253">
        <f t="shared" si="2"/>
        <v>0</v>
      </c>
      <c r="AA29" s="253">
        <f t="shared" si="2"/>
        <v>0</v>
      </c>
      <c r="AB29" s="253">
        <f t="shared" si="2"/>
        <v>0</v>
      </c>
      <c r="AC29" s="253">
        <f t="shared" si="2"/>
        <v>0</v>
      </c>
      <c r="AD29" s="253">
        <f t="shared" si="2"/>
        <v>0</v>
      </c>
      <c r="AE29" s="253">
        <f t="shared" si="2"/>
        <v>0</v>
      </c>
      <c r="AF29" s="253">
        <f t="shared" si="2"/>
        <v>0</v>
      </c>
      <c r="AG29" s="253">
        <f t="shared" si="2"/>
        <v>0</v>
      </c>
      <c r="AH29" s="253">
        <f t="shared" si="2"/>
        <v>0</v>
      </c>
      <c r="AI29" s="253">
        <f t="shared" ref="AI29:BN29" si="3">SUM(AI8:AI28)</f>
        <v>0</v>
      </c>
      <c r="AJ29" s="253">
        <f t="shared" si="3"/>
        <v>0</v>
      </c>
      <c r="AK29" s="253">
        <f t="shared" si="3"/>
        <v>0</v>
      </c>
      <c r="AL29" s="253">
        <f t="shared" si="3"/>
        <v>0</v>
      </c>
      <c r="AM29" s="253">
        <f t="shared" si="3"/>
        <v>0</v>
      </c>
      <c r="AN29" s="253">
        <f t="shared" si="3"/>
        <v>0</v>
      </c>
      <c r="AO29" s="253">
        <f t="shared" si="3"/>
        <v>0</v>
      </c>
      <c r="AP29" s="253">
        <f t="shared" si="3"/>
        <v>0</v>
      </c>
      <c r="AQ29" s="253">
        <f t="shared" si="3"/>
        <v>0</v>
      </c>
      <c r="AR29" s="253">
        <f t="shared" si="3"/>
        <v>0</v>
      </c>
      <c r="AS29" s="253">
        <f t="shared" si="3"/>
        <v>0</v>
      </c>
      <c r="AT29" s="253">
        <f t="shared" si="3"/>
        <v>0</v>
      </c>
      <c r="AU29" s="253">
        <f t="shared" si="3"/>
        <v>0</v>
      </c>
      <c r="AV29" s="253">
        <f t="shared" si="3"/>
        <v>0</v>
      </c>
      <c r="AW29" s="253">
        <f t="shared" si="3"/>
        <v>0</v>
      </c>
      <c r="AX29" s="253">
        <f t="shared" si="3"/>
        <v>0</v>
      </c>
      <c r="AY29" s="253">
        <f t="shared" si="3"/>
        <v>0</v>
      </c>
      <c r="AZ29" s="253">
        <f t="shared" si="3"/>
        <v>0</v>
      </c>
      <c r="BA29" s="253">
        <f t="shared" si="3"/>
        <v>0</v>
      </c>
      <c r="BB29" s="253">
        <f t="shared" si="3"/>
        <v>0</v>
      </c>
      <c r="BC29" s="253">
        <f t="shared" si="3"/>
        <v>0</v>
      </c>
      <c r="BD29" s="253">
        <f t="shared" si="3"/>
        <v>0</v>
      </c>
      <c r="BE29" s="253">
        <f t="shared" si="3"/>
        <v>0</v>
      </c>
      <c r="BF29" s="253">
        <f t="shared" si="3"/>
        <v>0</v>
      </c>
      <c r="BG29" s="253">
        <f t="shared" si="3"/>
        <v>0</v>
      </c>
      <c r="BH29" s="253">
        <f t="shared" si="3"/>
        <v>0</v>
      </c>
      <c r="BI29" s="253">
        <f t="shared" si="3"/>
        <v>0</v>
      </c>
      <c r="BJ29" s="253">
        <f t="shared" si="3"/>
        <v>0</v>
      </c>
      <c r="BK29" s="253">
        <f t="shared" si="3"/>
        <v>0</v>
      </c>
      <c r="BL29" s="253">
        <f t="shared" si="3"/>
        <v>0</v>
      </c>
      <c r="BM29" s="253">
        <f t="shared" si="3"/>
        <v>0</v>
      </c>
      <c r="BN29" s="253">
        <f t="shared" si="3"/>
        <v>0</v>
      </c>
      <c r="BO29" s="239"/>
      <c r="BP29" s="239"/>
      <c r="BQ29" s="239"/>
      <c r="BR29" s="239"/>
      <c r="BS29" s="239"/>
    </row>
    <row r="30" spans="1:71" ht="12" customHeight="1" x14ac:dyDescent="0.25">
      <c r="A30" s="335"/>
      <c r="B30" s="9"/>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3"/>
      <c r="BL30" s="253"/>
      <c r="BM30" s="253"/>
      <c r="BN30" s="253"/>
      <c r="BO30" s="239"/>
      <c r="BP30" s="239"/>
      <c r="BQ30" s="239"/>
      <c r="BR30" s="239"/>
      <c r="BS30" s="239"/>
    </row>
    <row r="31" spans="1:71" ht="17.25" customHeight="1" x14ac:dyDescent="0.25">
      <c r="A31" s="336"/>
      <c r="B31" s="516" t="s">
        <v>1467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39"/>
      <c r="BP31" s="239"/>
      <c r="BQ31" s="239"/>
      <c r="BR31" s="239"/>
      <c r="BS31" s="239"/>
    </row>
    <row r="32" spans="1:71" ht="18.95" customHeight="1" x14ac:dyDescent="0.2">
      <c r="A32" s="275">
        <v>190000</v>
      </c>
      <c r="B32" s="239" t="s">
        <v>1468</v>
      </c>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53">
        <f>SUM(C32:BM32)</f>
        <v>0</v>
      </c>
      <c r="BO32" s="239"/>
      <c r="BP32" s="239"/>
      <c r="BQ32" s="239"/>
      <c r="BR32" s="239"/>
      <c r="BS32" s="239"/>
    </row>
    <row r="33" spans="1:71" ht="18.95" customHeight="1" thickBot="1" x14ac:dyDescent="0.25">
      <c r="A33" s="275" t="s">
        <v>1516</v>
      </c>
      <c r="B33" s="239" t="s">
        <v>1477</v>
      </c>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54">
        <f>SUM(C33:BM33)</f>
        <v>0</v>
      </c>
      <c r="BO33" s="239"/>
      <c r="BP33" s="239"/>
      <c r="BQ33" s="239"/>
      <c r="BR33" s="239"/>
      <c r="BS33" s="239"/>
    </row>
    <row r="34" spans="1:71" ht="18.95" customHeight="1" x14ac:dyDescent="0.25">
      <c r="A34" s="336"/>
      <c r="B34" s="9" t="s">
        <v>1469</v>
      </c>
      <c r="C34" s="253">
        <f>SUM(C32:C33)</f>
        <v>0</v>
      </c>
      <c r="D34" s="253">
        <f t="shared" ref="D34:BN34" si="4">SUM(D32:D33)</f>
        <v>0</v>
      </c>
      <c r="E34" s="253">
        <f t="shared" si="4"/>
        <v>0</v>
      </c>
      <c r="F34" s="253">
        <f t="shared" si="4"/>
        <v>0</v>
      </c>
      <c r="G34" s="253">
        <f t="shared" si="4"/>
        <v>0</v>
      </c>
      <c r="H34" s="253">
        <f t="shared" si="4"/>
        <v>0</v>
      </c>
      <c r="I34" s="253">
        <f t="shared" si="4"/>
        <v>0</v>
      </c>
      <c r="J34" s="253">
        <f t="shared" si="4"/>
        <v>0</v>
      </c>
      <c r="K34" s="253">
        <f t="shared" si="4"/>
        <v>0</v>
      </c>
      <c r="L34" s="253">
        <f t="shared" si="4"/>
        <v>0</v>
      </c>
      <c r="M34" s="253">
        <f t="shared" si="4"/>
        <v>0</v>
      </c>
      <c r="N34" s="253">
        <f t="shared" si="4"/>
        <v>0</v>
      </c>
      <c r="O34" s="253">
        <f t="shared" si="4"/>
        <v>0</v>
      </c>
      <c r="P34" s="253">
        <f t="shared" si="4"/>
        <v>0</v>
      </c>
      <c r="Q34" s="253">
        <f t="shared" si="4"/>
        <v>0</v>
      </c>
      <c r="R34" s="253">
        <f t="shared" si="4"/>
        <v>0</v>
      </c>
      <c r="S34" s="253">
        <f t="shared" si="4"/>
        <v>0</v>
      </c>
      <c r="T34" s="253">
        <f t="shared" si="4"/>
        <v>0</v>
      </c>
      <c r="U34" s="253">
        <f t="shared" si="4"/>
        <v>0</v>
      </c>
      <c r="V34" s="253">
        <f t="shared" si="4"/>
        <v>0</v>
      </c>
      <c r="W34" s="253">
        <f t="shared" si="4"/>
        <v>0</v>
      </c>
      <c r="X34" s="253">
        <f t="shared" si="4"/>
        <v>0</v>
      </c>
      <c r="Y34" s="253">
        <f t="shared" si="4"/>
        <v>0</v>
      </c>
      <c r="Z34" s="253">
        <f t="shared" si="4"/>
        <v>0</v>
      </c>
      <c r="AA34" s="253">
        <f t="shared" si="4"/>
        <v>0</v>
      </c>
      <c r="AB34" s="253">
        <f t="shared" si="4"/>
        <v>0</v>
      </c>
      <c r="AC34" s="253">
        <f t="shared" si="4"/>
        <v>0</v>
      </c>
      <c r="AD34" s="253">
        <f t="shared" si="4"/>
        <v>0</v>
      </c>
      <c r="AE34" s="253">
        <f t="shared" si="4"/>
        <v>0</v>
      </c>
      <c r="AF34" s="253">
        <f t="shared" si="4"/>
        <v>0</v>
      </c>
      <c r="AG34" s="253">
        <f t="shared" si="4"/>
        <v>0</v>
      </c>
      <c r="AH34" s="253">
        <f t="shared" si="4"/>
        <v>0</v>
      </c>
      <c r="AI34" s="253">
        <f t="shared" si="4"/>
        <v>0</v>
      </c>
      <c r="AJ34" s="253">
        <f t="shared" si="4"/>
        <v>0</v>
      </c>
      <c r="AK34" s="253">
        <f t="shared" si="4"/>
        <v>0</v>
      </c>
      <c r="AL34" s="253">
        <f t="shared" si="4"/>
        <v>0</v>
      </c>
      <c r="AM34" s="253">
        <f t="shared" si="4"/>
        <v>0</v>
      </c>
      <c r="AN34" s="253">
        <f t="shared" si="4"/>
        <v>0</v>
      </c>
      <c r="AO34" s="253">
        <f t="shared" si="4"/>
        <v>0</v>
      </c>
      <c r="AP34" s="253">
        <f t="shared" si="4"/>
        <v>0</v>
      </c>
      <c r="AQ34" s="253">
        <f t="shared" si="4"/>
        <v>0</v>
      </c>
      <c r="AR34" s="253">
        <f t="shared" si="4"/>
        <v>0</v>
      </c>
      <c r="AS34" s="253">
        <f t="shared" si="4"/>
        <v>0</v>
      </c>
      <c r="AT34" s="253">
        <f t="shared" si="4"/>
        <v>0</v>
      </c>
      <c r="AU34" s="253">
        <f t="shared" si="4"/>
        <v>0</v>
      </c>
      <c r="AV34" s="253">
        <f t="shared" si="4"/>
        <v>0</v>
      </c>
      <c r="AW34" s="253">
        <f t="shared" si="4"/>
        <v>0</v>
      </c>
      <c r="AX34" s="253">
        <f t="shared" si="4"/>
        <v>0</v>
      </c>
      <c r="AY34" s="253">
        <f t="shared" si="4"/>
        <v>0</v>
      </c>
      <c r="AZ34" s="253">
        <f t="shared" si="4"/>
        <v>0</v>
      </c>
      <c r="BA34" s="253">
        <f t="shared" si="4"/>
        <v>0</v>
      </c>
      <c r="BB34" s="253">
        <f t="shared" si="4"/>
        <v>0</v>
      </c>
      <c r="BC34" s="253">
        <f t="shared" si="4"/>
        <v>0</v>
      </c>
      <c r="BD34" s="253">
        <f t="shared" si="4"/>
        <v>0</v>
      </c>
      <c r="BE34" s="253">
        <f t="shared" si="4"/>
        <v>0</v>
      </c>
      <c r="BF34" s="253">
        <f t="shared" si="4"/>
        <v>0</v>
      </c>
      <c r="BG34" s="253">
        <f t="shared" si="4"/>
        <v>0</v>
      </c>
      <c r="BH34" s="253">
        <f t="shared" si="4"/>
        <v>0</v>
      </c>
      <c r="BI34" s="253">
        <f t="shared" si="4"/>
        <v>0</v>
      </c>
      <c r="BJ34" s="253">
        <f t="shared" si="4"/>
        <v>0</v>
      </c>
      <c r="BK34" s="253">
        <f t="shared" si="4"/>
        <v>0</v>
      </c>
      <c r="BL34" s="253">
        <f t="shared" si="4"/>
        <v>0</v>
      </c>
      <c r="BM34" s="253">
        <f t="shared" si="4"/>
        <v>0</v>
      </c>
      <c r="BN34" s="253">
        <f t="shared" si="4"/>
        <v>0</v>
      </c>
      <c r="BO34" s="239"/>
      <c r="BP34" s="239"/>
      <c r="BQ34" s="239"/>
      <c r="BR34" s="239"/>
      <c r="BS34" s="239"/>
    </row>
    <row r="35" spans="1:71" ht="12.75" customHeight="1" x14ac:dyDescent="0.25">
      <c r="A35" s="336"/>
      <c r="B35" s="9"/>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39"/>
      <c r="BP35" s="239"/>
      <c r="BQ35" s="239"/>
      <c r="BR35" s="239"/>
      <c r="BS35" s="239"/>
    </row>
    <row r="36" spans="1:71" ht="18.95" customHeight="1" x14ac:dyDescent="0.25">
      <c r="A36" s="335"/>
      <c r="B36" s="8" t="s">
        <v>890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39"/>
      <c r="BP36" s="239"/>
      <c r="BQ36" s="239"/>
      <c r="BR36" s="239"/>
      <c r="BS36" s="239"/>
    </row>
    <row r="37" spans="1:71" ht="18.95" customHeight="1" x14ac:dyDescent="0.2">
      <c r="A37" s="335">
        <v>201000</v>
      </c>
      <c r="B37" s="6" t="s">
        <v>606</v>
      </c>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53">
        <f t="shared" ref="BN37:BN47" si="5">SUM(C37:BM37)</f>
        <v>0</v>
      </c>
      <c r="BO37" s="239"/>
      <c r="BP37" s="239"/>
      <c r="BQ37" s="239"/>
      <c r="BR37" s="239"/>
      <c r="BS37" s="239"/>
    </row>
    <row r="38" spans="1:71" ht="18.95" customHeight="1" x14ac:dyDescent="0.2">
      <c r="A38" s="335">
        <v>202100</v>
      </c>
      <c r="B38" s="6" t="s">
        <v>177</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53">
        <f t="shared" si="5"/>
        <v>0</v>
      </c>
      <c r="BO38" s="239"/>
      <c r="BP38" s="239"/>
      <c r="BQ38" s="239"/>
      <c r="BR38" s="239"/>
      <c r="BS38" s="239"/>
    </row>
    <row r="39" spans="1:71" ht="18.95" customHeight="1" x14ac:dyDescent="0.2">
      <c r="A39" s="335">
        <v>203100</v>
      </c>
      <c r="B39" s="6" t="s">
        <v>249</v>
      </c>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53">
        <f t="shared" si="5"/>
        <v>0</v>
      </c>
      <c r="BO39" s="239"/>
      <c r="BP39" s="239"/>
      <c r="BQ39" s="239"/>
      <c r="BR39" s="239"/>
      <c r="BS39" s="239"/>
    </row>
    <row r="40" spans="1:71" ht="18.95" customHeight="1" x14ac:dyDescent="0.2">
      <c r="A40" s="335">
        <v>204000</v>
      </c>
      <c r="B40" s="6" t="s">
        <v>683</v>
      </c>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53">
        <f t="shared" si="5"/>
        <v>0</v>
      </c>
      <c r="BO40" s="239"/>
      <c r="BP40" s="239"/>
      <c r="BQ40" s="239"/>
      <c r="BR40" s="239"/>
      <c r="BS40" s="239"/>
    </row>
    <row r="41" spans="1:71" ht="18.95" customHeight="1" x14ac:dyDescent="0.2">
      <c r="A41" s="335">
        <v>205200</v>
      </c>
      <c r="B41" s="6" t="s">
        <v>248</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53">
        <f t="shared" si="5"/>
        <v>0</v>
      </c>
      <c r="BO41" s="239"/>
      <c r="BP41" s="239"/>
      <c r="BQ41" s="239"/>
      <c r="BR41" s="239"/>
      <c r="BS41" s="239"/>
    </row>
    <row r="42" spans="1:71" ht="18.95" customHeight="1" x14ac:dyDescent="0.2">
      <c r="A42" s="335">
        <v>205500</v>
      </c>
      <c r="B42" s="6" t="s">
        <v>2762</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53">
        <f t="shared" si="5"/>
        <v>0</v>
      </c>
      <c r="BO42" s="239"/>
      <c r="BP42" s="239"/>
      <c r="BQ42" s="239"/>
      <c r="BR42" s="239"/>
      <c r="BS42" s="239"/>
    </row>
    <row r="43" spans="1:71" ht="18.95" customHeight="1" x14ac:dyDescent="0.2">
      <c r="A43" s="335">
        <v>206100</v>
      </c>
      <c r="B43" s="6" t="s">
        <v>984</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53">
        <f t="shared" si="5"/>
        <v>0</v>
      </c>
      <c r="BO43" s="239"/>
      <c r="BP43" s="239"/>
      <c r="BQ43" s="239"/>
      <c r="BR43" s="239"/>
      <c r="BS43" s="239"/>
    </row>
    <row r="44" spans="1:71" ht="18.95" customHeight="1" x14ac:dyDescent="0.2">
      <c r="A44" s="335">
        <v>211000</v>
      </c>
      <c r="B44" s="6" t="s">
        <v>986</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53">
        <f t="shared" si="5"/>
        <v>0</v>
      </c>
      <c r="BO44" s="239"/>
      <c r="BP44" s="239"/>
      <c r="BQ44" s="239"/>
      <c r="BR44" s="239"/>
      <c r="BS44" s="239"/>
    </row>
    <row r="45" spans="1:71" ht="18.95" customHeight="1" x14ac:dyDescent="0.2">
      <c r="A45" s="335">
        <v>212000</v>
      </c>
      <c r="B45" s="6" t="s">
        <v>1002</v>
      </c>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53">
        <f t="shared" si="5"/>
        <v>0</v>
      </c>
      <c r="BO45" s="239"/>
      <c r="BP45" s="239"/>
      <c r="BQ45" s="239"/>
      <c r="BR45" s="239"/>
      <c r="BS45" s="239"/>
    </row>
    <row r="46" spans="1:71" ht="18.95" customHeight="1" x14ac:dyDescent="0.2">
      <c r="A46" s="335">
        <v>214000</v>
      </c>
      <c r="B46" s="6" t="s">
        <v>680</v>
      </c>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53">
        <f t="shared" si="5"/>
        <v>0</v>
      </c>
      <c r="BO46" s="239"/>
      <c r="BP46" s="239"/>
      <c r="BQ46" s="239"/>
      <c r="BR46" s="239"/>
      <c r="BS46" s="239"/>
    </row>
    <row r="47" spans="1:71" ht="18.95" customHeight="1" x14ac:dyDescent="0.2">
      <c r="A47" s="335">
        <v>216000</v>
      </c>
      <c r="B47" s="6" t="s">
        <v>1532</v>
      </c>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53">
        <f t="shared" si="5"/>
        <v>0</v>
      </c>
      <c r="BO47" s="239"/>
      <c r="BP47" s="239"/>
      <c r="BQ47" s="239"/>
      <c r="BR47" s="239"/>
      <c r="BS47" s="239"/>
    </row>
    <row r="48" spans="1:71" ht="18.95" customHeight="1" thickBot="1" x14ac:dyDescent="0.25">
      <c r="A48" s="335">
        <v>233000</v>
      </c>
      <c r="B48" s="6" t="s">
        <v>227</v>
      </c>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54">
        <f>SUM(C48:BM48)</f>
        <v>0</v>
      </c>
      <c r="BO48" s="239"/>
      <c r="BP48" s="239"/>
      <c r="BQ48" s="239"/>
      <c r="BR48" s="239"/>
      <c r="BS48" s="239"/>
    </row>
    <row r="49" spans="1:71" ht="18.95" customHeight="1" x14ac:dyDescent="0.25">
      <c r="A49" s="335"/>
      <c r="B49" s="9" t="s">
        <v>894</v>
      </c>
      <c r="C49" s="253">
        <f t="shared" ref="C49:AH49" si="6">SUM(C37:C48)</f>
        <v>0</v>
      </c>
      <c r="D49" s="253">
        <f t="shared" si="6"/>
        <v>0</v>
      </c>
      <c r="E49" s="253">
        <f t="shared" si="6"/>
        <v>0</v>
      </c>
      <c r="F49" s="253">
        <f t="shared" si="6"/>
        <v>0</v>
      </c>
      <c r="G49" s="253">
        <f t="shared" si="6"/>
        <v>0</v>
      </c>
      <c r="H49" s="253">
        <f t="shared" si="6"/>
        <v>0</v>
      </c>
      <c r="I49" s="253">
        <f t="shared" si="6"/>
        <v>0</v>
      </c>
      <c r="J49" s="253">
        <f t="shared" si="6"/>
        <v>0</v>
      </c>
      <c r="K49" s="253">
        <f t="shared" si="6"/>
        <v>0</v>
      </c>
      <c r="L49" s="253">
        <f t="shared" si="6"/>
        <v>0</v>
      </c>
      <c r="M49" s="253">
        <f t="shared" si="6"/>
        <v>0</v>
      </c>
      <c r="N49" s="253">
        <f t="shared" si="6"/>
        <v>0</v>
      </c>
      <c r="O49" s="253">
        <f t="shared" si="6"/>
        <v>0</v>
      </c>
      <c r="P49" s="253">
        <f t="shared" si="6"/>
        <v>0</v>
      </c>
      <c r="Q49" s="253">
        <f t="shared" si="6"/>
        <v>0</v>
      </c>
      <c r="R49" s="253">
        <f t="shared" si="6"/>
        <v>0</v>
      </c>
      <c r="S49" s="253">
        <f t="shared" si="6"/>
        <v>0</v>
      </c>
      <c r="T49" s="253">
        <f t="shared" si="6"/>
        <v>0</v>
      </c>
      <c r="U49" s="253">
        <f t="shared" si="6"/>
        <v>0</v>
      </c>
      <c r="V49" s="253">
        <f t="shared" si="6"/>
        <v>0</v>
      </c>
      <c r="W49" s="253">
        <f t="shared" si="6"/>
        <v>0</v>
      </c>
      <c r="X49" s="253">
        <f t="shared" si="6"/>
        <v>0</v>
      </c>
      <c r="Y49" s="253">
        <f t="shared" si="6"/>
        <v>0</v>
      </c>
      <c r="Z49" s="253">
        <f t="shared" si="6"/>
        <v>0</v>
      </c>
      <c r="AA49" s="253">
        <f t="shared" si="6"/>
        <v>0</v>
      </c>
      <c r="AB49" s="253">
        <f t="shared" si="6"/>
        <v>0</v>
      </c>
      <c r="AC49" s="253">
        <f t="shared" si="6"/>
        <v>0</v>
      </c>
      <c r="AD49" s="253">
        <f t="shared" si="6"/>
        <v>0</v>
      </c>
      <c r="AE49" s="253">
        <f t="shared" si="6"/>
        <v>0</v>
      </c>
      <c r="AF49" s="253">
        <f t="shared" si="6"/>
        <v>0</v>
      </c>
      <c r="AG49" s="253">
        <f t="shared" si="6"/>
        <v>0</v>
      </c>
      <c r="AH49" s="253">
        <f t="shared" si="6"/>
        <v>0</v>
      </c>
      <c r="AI49" s="253">
        <f t="shared" ref="AI49:BN49" si="7">SUM(AI37:AI48)</f>
        <v>0</v>
      </c>
      <c r="AJ49" s="253">
        <f t="shared" si="7"/>
        <v>0</v>
      </c>
      <c r="AK49" s="253">
        <f t="shared" si="7"/>
        <v>0</v>
      </c>
      <c r="AL49" s="253">
        <f t="shared" si="7"/>
        <v>0</v>
      </c>
      <c r="AM49" s="253">
        <f t="shared" si="7"/>
        <v>0</v>
      </c>
      <c r="AN49" s="253">
        <f t="shared" si="7"/>
        <v>0</v>
      </c>
      <c r="AO49" s="253">
        <f t="shared" si="7"/>
        <v>0</v>
      </c>
      <c r="AP49" s="253">
        <f t="shared" si="7"/>
        <v>0</v>
      </c>
      <c r="AQ49" s="253">
        <f t="shared" si="7"/>
        <v>0</v>
      </c>
      <c r="AR49" s="253">
        <f t="shared" si="7"/>
        <v>0</v>
      </c>
      <c r="AS49" s="253">
        <f t="shared" si="7"/>
        <v>0</v>
      </c>
      <c r="AT49" s="253">
        <f t="shared" si="7"/>
        <v>0</v>
      </c>
      <c r="AU49" s="253">
        <f t="shared" si="7"/>
        <v>0</v>
      </c>
      <c r="AV49" s="253">
        <f t="shared" si="7"/>
        <v>0</v>
      </c>
      <c r="AW49" s="253">
        <f t="shared" si="7"/>
        <v>0</v>
      </c>
      <c r="AX49" s="253">
        <f t="shared" si="7"/>
        <v>0</v>
      </c>
      <c r="AY49" s="253">
        <f t="shared" si="7"/>
        <v>0</v>
      </c>
      <c r="AZ49" s="253">
        <f t="shared" si="7"/>
        <v>0</v>
      </c>
      <c r="BA49" s="253">
        <f t="shared" si="7"/>
        <v>0</v>
      </c>
      <c r="BB49" s="253">
        <f t="shared" si="7"/>
        <v>0</v>
      </c>
      <c r="BC49" s="253">
        <f t="shared" si="7"/>
        <v>0</v>
      </c>
      <c r="BD49" s="253">
        <f t="shared" si="7"/>
        <v>0</v>
      </c>
      <c r="BE49" s="253">
        <f t="shared" si="7"/>
        <v>0</v>
      </c>
      <c r="BF49" s="253">
        <f t="shared" si="7"/>
        <v>0</v>
      </c>
      <c r="BG49" s="253">
        <f t="shared" si="7"/>
        <v>0</v>
      </c>
      <c r="BH49" s="253">
        <f t="shared" si="7"/>
        <v>0</v>
      </c>
      <c r="BI49" s="253">
        <f t="shared" si="7"/>
        <v>0</v>
      </c>
      <c r="BJ49" s="253">
        <f t="shared" si="7"/>
        <v>0</v>
      </c>
      <c r="BK49" s="253">
        <f t="shared" si="7"/>
        <v>0</v>
      </c>
      <c r="BL49" s="253">
        <f t="shared" si="7"/>
        <v>0</v>
      </c>
      <c r="BM49" s="253">
        <f t="shared" si="7"/>
        <v>0</v>
      </c>
      <c r="BN49" s="253">
        <f t="shared" si="7"/>
        <v>0</v>
      </c>
      <c r="BO49" s="239"/>
      <c r="BP49" s="239"/>
      <c r="BQ49" s="239"/>
      <c r="BR49" s="239"/>
      <c r="BS49" s="239"/>
    </row>
    <row r="50" spans="1:71" ht="12" customHeight="1" x14ac:dyDescent="0.25">
      <c r="A50" s="335"/>
      <c r="B50" s="9"/>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39"/>
      <c r="BP50" s="239"/>
      <c r="BQ50" s="239"/>
      <c r="BR50" s="239"/>
      <c r="BS50" s="239"/>
    </row>
    <row r="51" spans="1:71" ht="18.95" customHeight="1" x14ac:dyDescent="0.25">
      <c r="A51" s="336"/>
      <c r="B51" s="516" t="s">
        <v>1470</v>
      </c>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39"/>
      <c r="BP51" s="239"/>
      <c r="BQ51" s="239"/>
      <c r="BR51" s="239"/>
      <c r="BS51" s="239"/>
    </row>
    <row r="52" spans="1:71" ht="18.95" customHeight="1" x14ac:dyDescent="0.2">
      <c r="A52" s="275">
        <v>220000</v>
      </c>
      <c r="B52" s="239" t="s">
        <v>1472</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53"/>
      <c r="BN52" s="253">
        <f>SUM(C52:BM52)</f>
        <v>0</v>
      </c>
      <c r="BO52" s="239"/>
      <c r="BP52" s="239"/>
      <c r="BQ52" s="239"/>
      <c r="BR52" s="239"/>
      <c r="BS52" s="239"/>
    </row>
    <row r="53" spans="1:71" ht="18.95" customHeight="1" thickBot="1" x14ac:dyDescent="0.25">
      <c r="A53" s="275">
        <v>223000</v>
      </c>
      <c r="B53" s="239" t="s">
        <v>1471</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54"/>
      <c r="BN53" s="254">
        <f>SUM(C53:BM53)</f>
        <v>0</v>
      </c>
      <c r="BO53" s="239"/>
      <c r="BP53" s="239"/>
      <c r="BQ53" s="239"/>
      <c r="BR53" s="239"/>
      <c r="BS53" s="239"/>
    </row>
    <row r="54" spans="1:71" ht="18.95" customHeight="1" x14ac:dyDescent="0.25">
      <c r="A54" s="276"/>
      <c r="B54" s="9" t="s">
        <v>1473</v>
      </c>
      <c r="C54" s="253">
        <f>SUM(C52:C53)</f>
        <v>0</v>
      </c>
      <c r="D54" s="253">
        <f t="shared" ref="D54:BN54" si="8">SUM(D52:D53)</f>
        <v>0</v>
      </c>
      <c r="E54" s="253">
        <f t="shared" si="8"/>
        <v>0</v>
      </c>
      <c r="F54" s="253">
        <f t="shared" si="8"/>
        <v>0</v>
      </c>
      <c r="G54" s="253">
        <f t="shared" si="8"/>
        <v>0</v>
      </c>
      <c r="H54" s="253">
        <f t="shared" si="8"/>
        <v>0</v>
      </c>
      <c r="I54" s="253">
        <f t="shared" si="8"/>
        <v>0</v>
      </c>
      <c r="J54" s="253">
        <f t="shared" si="8"/>
        <v>0</v>
      </c>
      <c r="K54" s="253">
        <f t="shared" si="8"/>
        <v>0</v>
      </c>
      <c r="L54" s="253">
        <f t="shared" si="8"/>
        <v>0</v>
      </c>
      <c r="M54" s="253">
        <f t="shared" si="8"/>
        <v>0</v>
      </c>
      <c r="N54" s="253">
        <f t="shared" si="8"/>
        <v>0</v>
      </c>
      <c r="O54" s="253">
        <f t="shared" si="8"/>
        <v>0</v>
      </c>
      <c r="P54" s="253">
        <f t="shared" si="8"/>
        <v>0</v>
      </c>
      <c r="Q54" s="253">
        <f t="shared" si="8"/>
        <v>0</v>
      </c>
      <c r="R54" s="253">
        <f t="shared" si="8"/>
        <v>0</v>
      </c>
      <c r="S54" s="253">
        <f t="shared" si="8"/>
        <v>0</v>
      </c>
      <c r="T54" s="253">
        <f t="shared" si="8"/>
        <v>0</v>
      </c>
      <c r="U54" s="253">
        <f t="shared" si="8"/>
        <v>0</v>
      </c>
      <c r="V54" s="253">
        <f t="shared" si="8"/>
        <v>0</v>
      </c>
      <c r="W54" s="253">
        <f t="shared" si="8"/>
        <v>0</v>
      </c>
      <c r="X54" s="253">
        <f t="shared" si="8"/>
        <v>0</v>
      </c>
      <c r="Y54" s="253">
        <f t="shared" si="8"/>
        <v>0</v>
      </c>
      <c r="Z54" s="253">
        <f t="shared" si="8"/>
        <v>0</v>
      </c>
      <c r="AA54" s="253">
        <f t="shared" si="8"/>
        <v>0</v>
      </c>
      <c r="AB54" s="253">
        <f t="shared" si="8"/>
        <v>0</v>
      </c>
      <c r="AC54" s="253">
        <f t="shared" si="8"/>
        <v>0</v>
      </c>
      <c r="AD54" s="253">
        <f t="shared" si="8"/>
        <v>0</v>
      </c>
      <c r="AE54" s="253">
        <f t="shared" si="8"/>
        <v>0</v>
      </c>
      <c r="AF54" s="253">
        <f t="shared" si="8"/>
        <v>0</v>
      </c>
      <c r="AG54" s="253">
        <f t="shared" si="8"/>
        <v>0</v>
      </c>
      <c r="AH54" s="253">
        <f t="shared" si="8"/>
        <v>0</v>
      </c>
      <c r="AI54" s="253">
        <f t="shared" si="8"/>
        <v>0</v>
      </c>
      <c r="AJ54" s="253">
        <f t="shared" si="8"/>
        <v>0</v>
      </c>
      <c r="AK54" s="253">
        <f t="shared" si="8"/>
        <v>0</v>
      </c>
      <c r="AL54" s="253">
        <f t="shared" si="8"/>
        <v>0</v>
      </c>
      <c r="AM54" s="253">
        <f t="shared" si="8"/>
        <v>0</v>
      </c>
      <c r="AN54" s="253">
        <f t="shared" si="8"/>
        <v>0</v>
      </c>
      <c r="AO54" s="253">
        <f t="shared" si="8"/>
        <v>0</v>
      </c>
      <c r="AP54" s="253">
        <f t="shared" si="8"/>
        <v>0</v>
      </c>
      <c r="AQ54" s="253">
        <f t="shared" si="8"/>
        <v>0</v>
      </c>
      <c r="AR54" s="253">
        <f t="shared" si="8"/>
        <v>0</v>
      </c>
      <c r="AS54" s="253">
        <f t="shared" si="8"/>
        <v>0</v>
      </c>
      <c r="AT54" s="253">
        <f t="shared" si="8"/>
        <v>0</v>
      </c>
      <c r="AU54" s="253">
        <f t="shared" si="8"/>
        <v>0</v>
      </c>
      <c r="AV54" s="253">
        <f t="shared" si="8"/>
        <v>0</v>
      </c>
      <c r="AW54" s="253">
        <f t="shared" si="8"/>
        <v>0</v>
      </c>
      <c r="AX54" s="253">
        <f t="shared" si="8"/>
        <v>0</v>
      </c>
      <c r="AY54" s="253">
        <f t="shared" si="8"/>
        <v>0</v>
      </c>
      <c r="AZ54" s="253">
        <f t="shared" si="8"/>
        <v>0</v>
      </c>
      <c r="BA54" s="253">
        <f t="shared" si="8"/>
        <v>0</v>
      </c>
      <c r="BB54" s="253">
        <f t="shared" si="8"/>
        <v>0</v>
      </c>
      <c r="BC54" s="253">
        <f t="shared" si="8"/>
        <v>0</v>
      </c>
      <c r="BD54" s="253">
        <f t="shared" si="8"/>
        <v>0</v>
      </c>
      <c r="BE54" s="253">
        <f t="shared" si="8"/>
        <v>0</v>
      </c>
      <c r="BF54" s="253">
        <f t="shared" si="8"/>
        <v>0</v>
      </c>
      <c r="BG54" s="253">
        <f t="shared" si="8"/>
        <v>0</v>
      </c>
      <c r="BH54" s="253">
        <f t="shared" si="8"/>
        <v>0</v>
      </c>
      <c r="BI54" s="253">
        <f t="shared" si="8"/>
        <v>0</v>
      </c>
      <c r="BJ54" s="253">
        <f t="shared" si="8"/>
        <v>0</v>
      </c>
      <c r="BK54" s="253">
        <f t="shared" si="8"/>
        <v>0</v>
      </c>
      <c r="BL54" s="253">
        <f t="shared" si="8"/>
        <v>0</v>
      </c>
      <c r="BM54" s="253">
        <f t="shared" si="8"/>
        <v>0</v>
      </c>
      <c r="BN54" s="253">
        <f t="shared" si="8"/>
        <v>0</v>
      </c>
      <c r="BO54" s="239"/>
      <c r="BP54" s="239"/>
      <c r="BQ54" s="239"/>
      <c r="BR54" s="239"/>
      <c r="BS54" s="239"/>
    </row>
    <row r="55" spans="1:71" ht="11.25" customHeight="1" x14ac:dyDescent="0.2">
      <c r="A55" s="335"/>
      <c r="B55" s="6"/>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39"/>
      <c r="BP55" s="239"/>
      <c r="BQ55" s="239"/>
      <c r="BR55" s="239"/>
      <c r="BS55" s="239"/>
    </row>
    <row r="56" spans="1:71" ht="18.95" customHeight="1" x14ac:dyDescent="0.25">
      <c r="A56" s="335"/>
      <c r="B56" s="8" t="s">
        <v>1212</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39"/>
      <c r="BP56" s="239"/>
      <c r="BQ56" s="239"/>
      <c r="BR56" s="239"/>
      <c r="BS56" s="239"/>
    </row>
    <row r="57" spans="1:71" ht="18.95" customHeight="1" x14ac:dyDescent="0.2">
      <c r="A57" s="335">
        <v>250100</v>
      </c>
      <c r="B57" s="6" t="s">
        <v>1210</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53">
        <f>SUM(C57:BM57)</f>
        <v>0</v>
      </c>
      <c r="BO57" s="239"/>
      <c r="BP57" s="239"/>
      <c r="BQ57" s="239"/>
      <c r="BR57" s="239"/>
      <c r="BS57" s="239"/>
    </row>
    <row r="58" spans="1:71" ht="18.95" customHeight="1" x14ac:dyDescent="0.2">
      <c r="A58" s="335">
        <v>250200</v>
      </c>
      <c r="B58" s="6" t="s">
        <v>1211</v>
      </c>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53">
        <f>SUM(C58:BM58)</f>
        <v>0</v>
      </c>
      <c r="BO58" s="239"/>
      <c r="BP58" s="239"/>
      <c r="BQ58" s="239"/>
      <c r="BR58" s="239"/>
      <c r="BS58" s="239"/>
    </row>
    <row r="59" spans="1:71" ht="18.95" customHeight="1" x14ac:dyDescent="0.2">
      <c r="A59" s="335">
        <v>260100</v>
      </c>
      <c r="B59" s="6" t="s">
        <v>1209</v>
      </c>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53">
        <f>SUM(C59:BM59)</f>
        <v>0</v>
      </c>
      <c r="BO59" s="239"/>
      <c r="BP59" s="239"/>
      <c r="BQ59" s="239"/>
      <c r="BR59" s="239"/>
      <c r="BS59" s="239"/>
    </row>
    <row r="60" spans="1:71" ht="18.95" customHeight="1" x14ac:dyDescent="0.2">
      <c r="A60" s="335">
        <v>260200</v>
      </c>
      <c r="B60" s="6" t="s">
        <v>1208</v>
      </c>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53">
        <f>SUM(C60:BM60)</f>
        <v>0</v>
      </c>
      <c r="BO60" s="239"/>
      <c r="BP60" s="239"/>
      <c r="BQ60" s="239"/>
      <c r="BR60" s="239"/>
      <c r="BS60" s="239"/>
    </row>
    <row r="61" spans="1:71" ht="18.95" customHeight="1" thickBot="1" x14ac:dyDescent="0.25">
      <c r="A61" s="335">
        <v>271000</v>
      </c>
      <c r="B61" s="6" t="s">
        <v>1214</v>
      </c>
      <c r="C61" s="254">
        <f>C29+C34-C49-C54-C57-C58-C59-C60</f>
        <v>0</v>
      </c>
      <c r="D61" s="254">
        <f t="shared" ref="D61:BL61" si="9">D29+D34-D49-D54-D57-D58-D59-D60</f>
        <v>0</v>
      </c>
      <c r="E61" s="254">
        <f t="shared" si="9"/>
        <v>0</v>
      </c>
      <c r="F61" s="254">
        <f t="shared" si="9"/>
        <v>0</v>
      </c>
      <c r="G61" s="254">
        <f t="shared" si="9"/>
        <v>0</v>
      </c>
      <c r="H61" s="254">
        <f t="shared" si="9"/>
        <v>0</v>
      </c>
      <c r="I61" s="254">
        <f t="shared" si="9"/>
        <v>0</v>
      </c>
      <c r="J61" s="254">
        <f t="shared" si="9"/>
        <v>0</v>
      </c>
      <c r="K61" s="254">
        <f t="shared" si="9"/>
        <v>0</v>
      </c>
      <c r="L61" s="254">
        <f t="shared" si="9"/>
        <v>0</v>
      </c>
      <c r="M61" s="254">
        <f t="shared" si="9"/>
        <v>0</v>
      </c>
      <c r="N61" s="254">
        <f t="shared" si="9"/>
        <v>0</v>
      </c>
      <c r="O61" s="254">
        <f t="shared" si="9"/>
        <v>0</v>
      </c>
      <c r="P61" s="254">
        <f t="shared" si="9"/>
        <v>0</v>
      </c>
      <c r="Q61" s="254">
        <f t="shared" si="9"/>
        <v>0</v>
      </c>
      <c r="R61" s="254">
        <f t="shared" si="9"/>
        <v>0</v>
      </c>
      <c r="S61" s="254">
        <f t="shared" si="9"/>
        <v>0</v>
      </c>
      <c r="T61" s="254">
        <f t="shared" si="9"/>
        <v>0</v>
      </c>
      <c r="U61" s="254">
        <f t="shared" si="9"/>
        <v>0</v>
      </c>
      <c r="V61" s="254">
        <f t="shared" si="9"/>
        <v>0</v>
      </c>
      <c r="W61" s="254">
        <f t="shared" si="9"/>
        <v>0</v>
      </c>
      <c r="X61" s="254">
        <f t="shared" si="9"/>
        <v>0</v>
      </c>
      <c r="Y61" s="254">
        <f t="shared" si="9"/>
        <v>0</v>
      </c>
      <c r="Z61" s="254">
        <f t="shared" si="9"/>
        <v>0</v>
      </c>
      <c r="AA61" s="254">
        <f t="shared" si="9"/>
        <v>0</v>
      </c>
      <c r="AB61" s="254">
        <f t="shared" si="9"/>
        <v>0</v>
      </c>
      <c r="AC61" s="254">
        <f t="shared" si="9"/>
        <v>0</v>
      </c>
      <c r="AD61" s="254">
        <f t="shared" si="9"/>
        <v>0</v>
      </c>
      <c r="AE61" s="254">
        <f t="shared" si="9"/>
        <v>0</v>
      </c>
      <c r="AF61" s="254">
        <f t="shared" si="9"/>
        <v>0</v>
      </c>
      <c r="AG61" s="254">
        <f t="shared" si="9"/>
        <v>0</v>
      </c>
      <c r="AH61" s="254">
        <f t="shared" si="9"/>
        <v>0</v>
      </c>
      <c r="AI61" s="254">
        <f t="shared" si="9"/>
        <v>0</v>
      </c>
      <c r="AJ61" s="254">
        <f t="shared" si="9"/>
        <v>0</v>
      </c>
      <c r="AK61" s="254">
        <f t="shared" si="9"/>
        <v>0</v>
      </c>
      <c r="AL61" s="254">
        <f t="shared" si="9"/>
        <v>0</v>
      </c>
      <c r="AM61" s="254">
        <f t="shared" si="9"/>
        <v>0</v>
      </c>
      <c r="AN61" s="254">
        <f t="shared" si="9"/>
        <v>0</v>
      </c>
      <c r="AO61" s="254">
        <f t="shared" si="9"/>
        <v>0</v>
      </c>
      <c r="AP61" s="254">
        <f t="shared" si="9"/>
        <v>0</v>
      </c>
      <c r="AQ61" s="254">
        <f t="shared" si="9"/>
        <v>0</v>
      </c>
      <c r="AR61" s="254">
        <f t="shared" si="9"/>
        <v>0</v>
      </c>
      <c r="AS61" s="254">
        <f t="shared" si="9"/>
        <v>0</v>
      </c>
      <c r="AT61" s="254">
        <f t="shared" si="9"/>
        <v>0</v>
      </c>
      <c r="AU61" s="254">
        <f t="shared" si="9"/>
        <v>0</v>
      </c>
      <c r="AV61" s="254">
        <f t="shared" si="9"/>
        <v>0</v>
      </c>
      <c r="AW61" s="254">
        <f t="shared" si="9"/>
        <v>0</v>
      </c>
      <c r="AX61" s="254">
        <f t="shared" si="9"/>
        <v>0</v>
      </c>
      <c r="AY61" s="254">
        <f t="shared" si="9"/>
        <v>0</v>
      </c>
      <c r="AZ61" s="254">
        <f t="shared" si="9"/>
        <v>0</v>
      </c>
      <c r="BA61" s="254">
        <f t="shared" si="9"/>
        <v>0</v>
      </c>
      <c r="BB61" s="254">
        <f t="shared" si="9"/>
        <v>0</v>
      </c>
      <c r="BC61" s="254">
        <f t="shared" si="9"/>
        <v>0</v>
      </c>
      <c r="BD61" s="254">
        <f t="shared" si="9"/>
        <v>0</v>
      </c>
      <c r="BE61" s="254">
        <f t="shared" si="9"/>
        <v>0</v>
      </c>
      <c r="BF61" s="254">
        <f t="shared" si="9"/>
        <v>0</v>
      </c>
      <c r="BG61" s="254">
        <f t="shared" si="9"/>
        <v>0</v>
      </c>
      <c r="BH61" s="254">
        <f t="shared" si="9"/>
        <v>0</v>
      </c>
      <c r="BI61" s="254">
        <f t="shared" si="9"/>
        <v>0</v>
      </c>
      <c r="BJ61" s="254">
        <f t="shared" si="9"/>
        <v>0</v>
      </c>
      <c r="BK61" s="254">
        <f t="shared" si="9"/>
        <v>0</v>
      </c>
      <c r="BL61" s="254">
        <f t="shared" si="9"/>
        <v>0</v>
      </c>
      <c r="BM61" s="247"/>
      <c r="BN61" s="254">
        <f>SUM(C61:BM61)</f>
        <v>0</v>
      </c>
      <c r="BO61" s="239"/>
      <c r="BP61" s="239"/>
      <c r="BQ61" s="239"/>
      <c r="BR61" s="239"/>
      <c r="BS61" s="239"/>
    </row>
    <row r="62" spans="1:71" ht="18.95" customHeight="1" thickBot="1" x14ac:dyDescent="0.3">
      <c r="A62" s="335"/>
      <c r="B62" s="9" t="s">
        <v>1512</v>
      </c>
      <c r="C62" s="254">
        <f t="shared" ref="C62:AH62" si="10">SUM(C57:C61)</f>
        <v>0</v>
      </c>
      <c r="D62" s="254">
        <f t="shared" si="10"/>
        <v>0</v>
      </c>
      <c r="E62" s="254">
        <f t="shared" si="10"/>
        <v>0</v>
      </c>
      <c r="F62" s="254">
        <f t="shared" si="10"/>
        <v>0</v>
      </c>
      <c r="G62" s="254">
        <f t="shared" si="10"/>
        <v>0</v>
      </c>
      <c r="H62" s="254">
        <f t="shared" si="10"/>
        <v>0</v>
      </c>
      <c r="I62" s="254">
        <f t="shared" si="10"/>
        <v>0</v>
      </c>
      <c r="J62" s="254">
        <f t="shared" si="10"/>
        <v>0</v>
      </c>
      <c r="K62" s="254">
        <f t="shared" si="10"/>
        <v>0</v>
      </c>
      <c r="L62" s="254">
        <f t="shared" si="10"/>
        <v>0</v>
      </c>
      <c r="M62" s="254">
        <f t="shared" si="10"/>
        <v>0</v>
      </c>
      <c r="N62" s="254">
        <f t="shared" si="10"/>
        <v>0</v>
      </c>
      <c r="O62" s="254">
        <f t="shared" si="10"/>
        <v>0</v>
      </c>
      <c r="P62" s="254">
        <f t="shared" si="10"/>
        <v>0</v>
      </c>
      <c r="Q62" s="254">
        <f t="shared" si="10"/>
        <v>0</v>
      </c>
      <c r="R62" s="254">
        <f t="shared" si="10"/>
        <v>0</v>
      </c>
      <c r="S62" s="254">
        <f t="shared" si="10"/>
        <v>0</v>
      </c>
      <c r="T62" s="254">
        <f t="shared" si="10"/>
        <v>0</v>
      </c>
      <c r="U62" s="254">
        <f t="shared" si="10"/>
        <v>0</v>
      </c>
      <c r="V62" s="254">
        <f t="shared" si="10"/>
        <v>0</v>
      </c>
      <c r="W62" s="254">
        <f t="shared" si="10"/>
        <v>0</v>
      </c>
      <c r="X62" s="254">
        <f t="shared" si="10"/>
        <v>0</v>
      </c>
      <c r="Y62" s="254">
        <f t="shared" si="10"/>
        <v>0</v>
      </c>
      <c r="Z62" s="254">
        <f t="shared" si="10"/>
        <v>0</v>
      </c>
      <c r="AA62" s="254">
        <f t="shared" si="10"/>
        <v>0</v>
      </c>
      <c r="AB62" s="254">
        <f t="shared" si="10"/>
        <v>0</v>
      </c>
      <c r="AC62" s="254">
        <f t="shared" si="10"/>
        <v>0</v>
      </c>
      <c r="AD62" s="254">
        <f t="shared" si="10"/>
        <v>0</v>
      </c>
      <c r="AE62" s="254">
        <f t="shared" si="10"/>
        <v>0</v>
      </c>
      <c r="AF62" s="254">
        <f t="shared" si="10"/>
        <v>0</v>
      </c>
      <c r="AG62" s="254">
        <f t="shared" si="10"/>
        <v>0</v>
      </c>
      <c r="AH62" s="254">
        <f t="shared" si="10"/>
        <v>0</v>
      </c>
      <c r="AI62" s="254">
        <f t="shared" ref="AI62:BN62" si="11">SUM(AI57:AI61)</f>
        <v>0</v>
      </c>
      <c r="AJ62" s="254">
        <f t="shared" si="11"/>
        <v>0</v>
      </c>
      <c r="AK62" s="254">
        <f t="shared" si="11"/>
        <v>0</v>
      </c>
      <c r="AL62" s="254">
        <f t="shared" si="11"/>
        <v>0</v>
      </c>
      <c r="AM62" s="254">
        <f t="shared" si="11"/>
        <v>0</v>
      </c>
      <c r="AN62" s="254">
        <f t="shared" si="11"/>
        <v>0</v>
      </c>
      <c r="AO62" s="254">
        <f t="shared" si="11"/>
        <v>0</v>
      </c>
      <c r="AP62" s="254">
        <f t="shared" si="11"/>
        <v>0</v>
      </c>
      <c r="AQ62" s="254">
        <f t="shared" si="11"/>
        <v>0</v>
      </c>
      <c r="AR62" s="254">
        <f t="shared" si="11"/>
        <v>0</v>
      </c>
      <c r="AS62" s="254">
        <f t="shared" si="11"/>
        <v>0</v>
      </c>
      <c r="AT62" s="254">
        <f t="shared" si="11"/>
        <v>0</v>
      </c>
      <c r="AU62" s="254">
        <f t="shared" si="11"/>
        <v>0</v>
      </c>
      <c r="AV62" s="254">
        <f t="shared" si="11"/>
        <v>0</v>
      </c>
      <c r="AW62" s="254">
        <f t="shared" si="11"/>
        <v>0</v>
      </c>
      <c r="AX62" s="254">
        <f t="shared" si="11"/>
        <v>0</v>
      </c>
      <c r="AY62" s="254">
        <f t="shared" si="11"/>
        <v>0</v>
      </c>
      <c r="AZ62" s="254">
        <f t="shared" si="11"/>
        <v>0</v>
      </c>
      <c r="BA62" s="254">
        <f t="shared" si="11"/>
        <v>0</v>
      </c>
      <c r="BB62" s="254">
        <f t="shared" si="11"/>
        <v>0</v>
      </c>
      <c r="BC62" s="254">
        <f t="shared" si="11"/>
        <v>0</v>
      </c>
      <c r="BD62" s="254">
        <f t="shared" si="11"/>
        <v>0</v>
      </c>
      <c r="BE62" s="254">
        <f t="shared" si="11"/>
        <v>0</v>
      </c>
      <c r="BF62" s="254">
        <f t="shared" si="11"/>
        <v>0</v>
      </c>
      <c r="BG62" s="254">
        <f t="shared" si="11"/>
        <v>0</v>
      </c>
      <c r="BH62" s="254">
        <f t="shared" si="11"/>
        <v>0</v>
      </c>
      <c r="BI62" s="254">
        <f t="shared" si="11"/>
        <v>0</v>
      </c>
      <c r="BJ62" s="254">
        <f t="shared" si="11"/>
        <v>0</v>
      </c>
      <c r="BK62" s="254">
        <f t="shared" si="11"/>
        <v>0</v>
      </c>
      <c r="BL62" s="254">
        <f t="shared" si="11"/>
        <v>0</v>
      </c>
      <c r="BM62" s="254">
        <f t="shared" si="11"/>
        <v>0</v>
      </c>
      <c r="BN62" s="254">
        <f t="shared" si="11"/>
        <v>0</v>
      </c>
      <c r="BO62" s="239"/>
      <c r="BP62" s="239"/>
      <c r="BQ62" s="239"/>
      <c r="BR62" s="239"/>
      <c r="BS62" s="239"/>
    </row>
    <row r="63" spans="1:71" ht="36" customHeight="1" thickBot="1" x14ac:dyDescent="0.3">
      <c r="A63" s="335"/>
      <c r="B63" s="518" t="s">
        <v>1513</v>
      </c>
      <c r="C63" s="256">
        <f>+C49+C62+C54</f>
        <v>0</v>
      </c>
      <c r="D63" s="256">
        <f t="shared" ref="D63:BL63" si="12">+D49+D62+D54</f>
        <v>0</v>
      </c>
      <c r="E63" s="256">
        <f t="shared" si="12"/>
        <v>0</v>
      </c>
      <c r="F63" s="256">
        <f t="shared" si="12"/>
        <v>0</v>
      </c>
      <c r="G63" s="256">
        <f t="shared" si="12"/>
        <v>0</v>
      </c>
      <c r="H63" s="256">
        <f t="shared" si="12"/>
        <v>0</v>
      </c>
      <c r="I63" s="256">
        <f t="shared" si="12"/>
        <v>0</v>
      </c>
      <c r="J63" s="256">
        <f t="shared" si="12"/>
        <v>0</v>
      </c>
      <c r="K63" s="256">
        <f t="shared" si="12"/>
        <v>0</v>
      </c>
      <c r="L63" s="256">
        <f t="shared" si="12"/>
        <v>0</v>
      </c>
      <c r="M63" s="256">
        <f t="shared" si="12"/>
        <v>0</v>
      </c>
      <c r="N63" s="256">
        <f t="shared" si="12"/>
        <v>0</v>
      </c>
      <c r="O63" s="256">
        <f t="shared" si="12"/>
        <v>0</v>
      </c>
      <c r="P63" s="256">
        <f t="shared" si="12"/>
        <v>0</v>
      </c>
      <c r="Q63" s="256">
        <f t="shared" si="12"/>
        <v>0</v>
      </c>
      <c r="R63" s="256">
        <f t="shared" si="12"/>
        <v>0</v>
      </c>
      <c r="S63" s="256">
        <f t="shared" si="12"/>
        <v>0</v>
      </c>
      <c r="T63" s="256">
        <f t="shared" si="12"/>
        <v>0</v>
      </c>
      <c r="U63" s="256">
        <f t="shared" si="12"/>
        <v>0</v>
      </c>
      <c r="V63" s="256">
        <f t="shared" si="12"/>
        <v>0</v>
      </c>
      <c r="W63" s="256">
        <f t="shared" si="12"/>
        <v>0</v>
      </c>
      <c r="X63" s="256">
        <f t="shared" si="12"/>
        <v>0</v>
      </c>
      <c r="Y63" s="256">
        <f t="shared" si="12"/>
        <v>0</v>
      </c>
      <c r="Z63" s="256">
        <f t="shared" si="12"/>
        <v>0</v>
      </c>
      <c r="AA63" s="256">
        <f t="shared" si="12"/>
        <v>0</v>
      </c>
      <c r="AB63" s="256">
        <f t="shared" si="12"/>
        <v>0</v>
      </c>
      <c r="AC63" s="256">
        <f t="shared" si="12"/>
        <v>0</v>
      </c>
      <c r="AD63" s="256">
        <f t="shared" si="12"/>
        <v>0</v>
      </c>
      <c r="AE63" s="256">
        <f t="shared" si="12"/>
        <v>0</v>
      </c>
      <c r="AF63" s="256">
        <f t="shared" si="12"/>
        <v>0</v>
      </c>
      <c r="AG63" s="256">
        <f t="shared" si="12"/>
        <v>0</v>
      </c>
      <c r="AH63" s="256">
        <f t="shared" si="12"/>
        <v>0</v>
      </c>
      <c r="AI63" s="256">
        <f t="shared" si="12"/>
        <v>0</v>
      </c>
      <c r="AJ63" s="256">
        <f t="shared" si="12"/>
        <v>0</v>
      </c>
      <c r="AK63" s="256">
        <f t="shared" si="12"/>
        <v>0</v>
      </c>
      <c r="AL63" s="256">
        <f t="shared" si="12"/>
        <v>0</v>
      </c>
      <c r="AM63" s="256">
        <f t="shared" si="12"/>
        <v>0</v>
      </c>
      <c r="AN63" s="256">
        <f t="shared" si="12"/>
        <v>0</v>
      </c>
      <c r="AO63" s="256">
        <f t="shared" si="12"/>
        <v>0</v>
      </c>
      <c r="AP63" s="256">
        <f t="shared" si="12"/>
        <v>0</v>
      </c>
      <c r="AQ63" s="256">
        <f t="shared" si="12"/>
        <v>0</v>
      </c>
      <c r="AR63" s="256">
        <f t="shared" si="12"/>
        <v>0</v>
      </c>
      <c r="AS63" s="256">
        <f t="shared" si="12"/>
        <v>0</v>
      </c>
      <c r="AT63" s="256">
        <f t="shared" si="12"/>
        <v>0</v>
      </c>
      <c r="AU63" s="256">
        <f t="shared" si="12"/>
        <v>0</v>
      </c>
      <c r="AV63" s="256">
        <f t="shared" si="12"/>
        <v>0</v>
      </c>
      <c r="AW63" s="256">
        <f t="shared" si="12"/>
        <v>0</v>
      </c>
      <c r="AX63" s="256">
        <f t="shared" si="12"/>
        <v>0</v>
      </c>
      <c r="AY63" s="256">
        <f t="shared" si="12"/>
        <v>0</v>
      </c>
      <c r="AZ63" s="256">
        <f t="shared" si="12"/>
        <v>0</v>
      </c>
      <c r="BA63" s="256">
        <f t="shared" si="12"/>
        <v>0</v>
      </c>
      <c r="BB63" s="256">
        <f t="shared" si="12"/>
        <v>0</v>
      </c>
      <c r="BC63" s="256">
        <f t="shared" si="12"/>
        <v>0</v>
      </c>
      <c r="BD63" s="256">
        <f t="shared" si="12"/>
        <v>0</v>
      </c>
      <c r="BE63" s="256">
        <f t="shared" si="12"/>
        <v>0</v>
      </c>
      <c r="BF63" s="256">
        <f t="shared" si="12"/>
        <v>0</v>
      </c>
      <c r="BG63" s="256">
        <f t="shared" si="12"/>
        <v>0</v>
      </c>
      <c r="BH63" s="256">
        <f t="shared" si="12"/>
        <v>0</v>
      </c>
      <c r="BI63" s="256">
        <f t="shared" si="12"/>
        <v>0</v>
      </c>
      <c r="BJ63" s="256">
        <f t="shared" si="12"/>
        <v>0</v>
      </c>
      <c r="BK63" s="256">
        <f t="shared" si="12"/>
        <v>0</v>
      </c>
      <c r="BL63" s="256">
        <f t="shared" si="12"/>
        <v>0</v>
      </c>
      <c r="BM63" s="256">
        <f>+BM49+BM62+BM54</f>
        <v>0</v>
      </c>
      <c r="BN63" s="256">
        <f>+BN49+BN62+BN54</f>
        <v>0</v>
      </c>
      <c r="BO63" s="239"/>
      <c r="BP63" s="239"/>
      <c r="BQ63" s="239"/>
      <c r="BR63" s="239"/>
      <c r="BS63" s="239"/>
    </row>
    <row r="64" spans="1:71" ht="16.5" thickTop="1" x14ac:dyDescent="0.25">
      <c r="A64" s="275"/>
      <c r="B64" s="239"/>
      <c r="C64" s="329" t="s">
        <v>1074</v>
      </c>
      <c r="D64" s="239"/>
      <c r="E64" s="239"/>
      <c r="F64" s="239"/>
      <c r="G64" s="329" t="s">
        <v>1074</v>
      </c>
      <c r="H64" s="239"/>
      <c r="I64" s="239"/>
      <c r="J64" s="239"/>
      <c r="K64" s="329" t="s">
        <v>1074</v>
      </c>
      <c r="L64" s="239"/>
      <c r="M64" s="239"/>
      <c r="N64" s="239"/>
      <c r="O64" s="329" t="s">
        <v>1074</v>
      </c>
      <c r="P64" s="239"/>
      <c r="Q64" s="239"/>
      <c r="R64" s="239"/>
      <c r="S64" s="329" t="s">
        <v>1074</v>
      </c>
      <c r="T64" s="239"/>
      <c r="U64" s="239"/>
      <c r="V64" s="239"/>
      <c r="W64" s="329" t="s">
        <v>1074</v>
      </c>
      <c r="X64" s="239"/>
      <c r="Y64" s="239"/>
      <c r="Z64" s="239"/>
      <c r="AA64" s="329" t="s">
        <v>1074</v>
      </c>
      <c r="AB64" s="239"/>
      <c r="AC64" s="239"/>
      <c r="AD64" s="239"/>
      <c r="AE64" s="329" t="s">
        <v>1074</v>
      </c>
      <c r="AF64" s="239"/>
      <c r="AG64" s="239"/>
      <c r="AH64" s="239"/>
      <c r="AI64" s="329" t="s">
        <v>1074</v>
      </c>
      <c r="AJ64" s="334"/>
      <c r="AK64" s="334"/>
      <c r="AL64" s="334"/>
      <c r="AM64" s="329" t="s">
        <v>1074</v>
      </c>
      <c r="AN64" s="334"/>
      <c r="AO64" s="334"/>
      <c r="AP64" s="334"/>
      <c r="AQ64" s="329" t="s">
        <v>1074</v>
      </c>
      <c r="AR64" s="334"/>
      <c r="AS64" s="334"/>
      <c r="AT64" s="334"/>
      <c r="AU64" s="329" t="s">
        <v>1074</v>
      </c>
      <c r="AV64" s="334"/>
      <c r="AW64" s="334"/>
      <c r="AX64" s="334"/>
      <c r="AY64" s="329" t="s">
        <v>1074</v>
      </c>
      <c r="AZ64" s="258"/>
      <c r="BA64" s="258"/>
      <c r="BB64" s="258"/>
      <c r="BC64" s="329" t="s">
        <v>1074</v>
      </c>
      <c r="BD64" s="258"/>
      <c r="BE64" s="258"/>
      <c r="BF64" s="258"/>
      <c r="BG64" s="329" t="s">
        <v>1074</v>
      </c>
      <c r="BH64" s="258"/>
      <c r="BI64" s="258"/>
      <c r="BJ64" s="258"/>
      <c r="BK64" s="329" t="s">
        <v>1075</v>
      </c>
      <c r="BL64" s="258"/>
      <c r="BM64" s="258"/>
      <c r="BN64" s="258"/>
      <c r="BO64" s="239"/>
      <c r="BP64" s="239"/>
      <c r="BQ64" s="239"/>
      <c r="BR64" s="239"/>
      <c r="BS64" s="239"/>
    </row>
    <row r="65" spans="1:71" ht="15" x14ac:dyDescent="0.2">
      <c r="A65" s="275"/>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row>
    <row r="66" spans="1:71"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row>
    <row r="67" spans="1:71"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row>
    <row r="68" spans="1:71"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row>
    <row r="69" spans="1:71"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row>
    <row r="70" spans="1:71"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row>
    <row r="71" spans="1:71"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row>
    <row r="72" spans="1:71"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row>
    <row r="73" spans="1:71"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row>
    <row r="74" spans="1:71"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row>
    <row r="75" spans="1:71"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row>
    <row r="76" spans="1:71"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row>
    <row r="77" spans="1:71"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row>
    <row r="78" spans="1:71"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row>
    <row r="79" spans="1:71"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row>
    <row r="80" spans="1:71"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row>
    <row r="81" spans="1:71"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row>
    <row r="82" spans="1:71"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row>
    <row r="83" spans="1:71"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row>
    <row r="84" spans="1:71"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row>
    <row r="85" spans="1:71"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row>
    <row r="86" spans="1:71"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row>
    <row r="87" spans="1:71"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row>
    <row r="88" spans="1:71"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row>
    <row r="89" spans="1:71"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row>
    <row r="90" spans="1:71"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row>
    <row r="91" spans="1:71"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row>
    <row r="92" spans="1:71"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row>
    <row r="93" spans="1:71"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row>
    <row r="94" spans="1:71"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row>
    <row r="95" spans="1:71"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row>
    <row r="96" spans="1:71"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row>
    <row r="97" spans="1:71"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row>
    <row r="98" spans="1:71"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row>
    <row r="99" spans="1:71"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row>
    <row r="100" spans="1:71"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row>
    <row r="101" spans="1:71"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row>
    <row r="102" spans="1:71"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row>
    <row r="103" spans="1:71"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row>
    <row r="104" spans="1:71"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row>
    <row r="105" spans="1:71"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row>
    <row r="106" spans="1:71"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row>
    <row r="107" spans="1:71"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row>
    <row r="108" spans="1:71"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row>
    <row r="109" spans="1:71"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row>
    <row r="110" spans="1:71"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row>
    <row r="111" spans="1:71"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row>
    <row r="112" spans="1:71"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row>
    <row r="113" spans="1:71"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row>
    <row r="114" spans="1:71"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row>
    <row r="115" spans="1:71"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row>
    <row r="116" spans="1:71"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row>
    <row r="117" spans="1:71"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row>
    <row r="118" spans="1:71"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row>
    <row r="119" spans="1:71"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row>
    <row r="120" spans="1:71"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row>
    <row r="121" spans="1:71"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row>
    <row r="122" spans="1:71"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row>
    <row r="123" spans="1:71" ht="15" x14ac:dyDescent="0.2">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row>
    <row r="124" spans="1:71" ht="15" x14ac:dyDescent="0.2">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row>
    <row r="125" spans="1:71" ht="15" x14ac:dyDescent="0.2">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BK4:BK6"/>
    <mergeCell ref="BL4:BL6"/>
    <mergeCell ref="BE4:BE6"/>
    <mergeCell ref="BF4:BF6"/>
    <mergeCell ref="BG4:BG6"/>
    <mergeCell ref="BH4:BH6"/>
    <mergeCell ref="BI4:BI6"/>
    <mergeCell ref="BJ4:BJ6"/>
    <mergeCell ref="BD4:BD6"/>
    <mergeCell ref="AS4:AS6"/>
    <mergeCell ref="AT4:AT6"/>
    <mergeCell ref="AU4:AU6"/>
    <mergeCell ref="AV4:AV6"/>
    <mergeCell ref="AW4:AW6"/>
    <mergeCell ref="AX4:AX6"/>
    <mergeCell ref="AY4:AY6"/>
    <mergeCell ref="AZ4:AZ6"/>
    <mergeCell ref="BA4:BA6"/>
    <mergeCell ref="BB4:BB6"/>
    <mergeCell ref="BC4:BC6"/>
    <mergeCell ref="AR4:AR6"/>
    <mergeCell ref="AG4:AG6"/>
    <mergeCell ref="AH4:AH6"/>
    <mergeCell ref="AI4:AI6"/>
    <mergeCell ref="AJ4:AJ6"/>
    <mergeCell ref="AK4:AK6"/>
    <mergeCell ref="AL4:AL6"/>
    <mergeCell ref="AM4:AM6"/>
    <mergeCell ref="AN4:AN6"/>
    <mergeCell ref="AO4:AO6"/>
    <mergeCell ref="AP4:AP6"/>
    <mergeCell ref="AQ4:AQ6"/>
    <mergeCell ref="AA4:AA6"/>
    <mergeCell ref="AB4:AB6"/>
    <mergeCell ref="AC4:AC6"/>
    <mergeCell ref="AD4:AD6"/>
    <mergeCell ref="AF4:AF6"/>
    <mergeCell ref="AE4:AE6"/>
    <mergeCell ref="Z4:Z6"/>
    <mergeCell ref="O4:O6"/>
    <mergeCell ref="P4:P6"/>
    <mergeCell ref="Q4:Q6"/>
    <mergeCell ref="R4:R6"/>
    <mergeCell ref="S4:S6"/>
    <mergeCell ref="T4:T6"/>
    <mergeCell ref="U4:U6"/>
    <mergeCell ref="V4:V6"/>
    <mergeCell ref="W4:W6"/>
    <mergeCell ref="X4:X6"/>
    <mergeCell ref="Y4:Y6"/>
    <mergeCell ref="N4:N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11" activePane="bottomRight" state="frozen"/>
      <selection pane="topRight" activeCell="C1" sqref="C1"/>
      <selection pane="bottomLeft" activeCell="A11" sqref="A11"/>
      <selection pane="bottomRight" activeCell="C3" sqref="C3:F3"/>
    </sheetView>
  </sheetViews>
  <sheetFormatPr defaultColWidth="8.85546875" defaultRowHeight="12.75" x14ac:dyDescent="0.2"/>
  <cols>
    <col min="1" max="1" width="13.7109375" style="237" customWidth="1"/>
    <col min="2" max="2" width="45.7109375" style="237" customWidth="1"/>
    <col min="3" max="254" width="16.7109375" style="237" customWidth="1"/>
    <col min="255" max="16384" width="8.85546875" style="237"/>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98" t="str">
        <f>'BS-NONMAJOR SP. REVENUE(63-64) '!C3</f>
        <v>FUND#</v>
      </c>
      <c r="D2" s="1598"/>
      <c r="E2" s="1598"/>
      <c r="F2" s="1598"/>
      <c r="G2" s="1598" t="str">
        <f>'BS-NONMAJOR SP. REVENUE(63-64) '!D3</f>
        <v>FUND#</v>
      </c>
      <c r="H2" s="1598"/>
      <c r="I2" s="1598"/>
      <c r="J2" s="1598"/>
      <c r="K2" s="528" t="str">
        <f>'BS-NONMAJOR SP. REVENUE(63-64) '!E3</f>
        <v>FUND#</v>
      </c>
      <c r="L2" s="10"/>
      <c r="M2" s="10"/>
      <c r="N2" s="519"/>
      <c r="O2" s="528" t="str">
        <f>'BS-NONMAJOR SP. REVENUE(63-64) '!F3</f>
        <v>FUND#</v>
      </c>
      <c r="P2" s="10"/>
      <c r="Q2" s="10"/>
      <c r="R2" s="519"/>
      <c r="S2" s="528" t="str">
        <f>'BS-NONMAJOR SP. REVENUE(63-64) '!G3</f>
        <v>FUND#</v>
      </c>
      <c r="T2" s="10"/>
      <c r="U2" s="10"/>
      <c r="V2" s="519"/>
      <c r="W2" s="528" t="str">
        <f>'BS-NONMAJOR SP. REVENUE(63-64) '!H3</f>
        <v>FUND#</v>
      </c>
      <c r="X2" s="10"/>
      <c r="Y2" s="10"/>
      <c r="Z2" s="519"/>
      <c r="AA2" s="528" t="str">
        <f>'BS-NONMAJOR SP. REVENUE(63-64) '!I3</f>
        <v>FUND#</v>
      </c>
      <c r="AB2" s="10"/>
      <c r="AC2" s="10"/>
      <c r="AD2" s="519"/>
      <c r="AE2" s="528" t="str">
        <f>'BS-NONMAJOR SP. REVENUE(63-64) '!J3</f>
        <v>FUND#</v>
      </c>
      <c r="AF2" s="10"/>
      <c r="AG2" s="10"/>
      <c r="AH2" s="519"/>
      <c r="AI2" s="528" t="str">
        <f>'BS-NONMAJOR SP. REVENUE(63-64) '!K3</f>
        <v>FUND#</v>
      </c>
      <c r="AJ2" s="10"/>
      <c r="AK2" s="10"/>
      <c r="AL2" s="519"/>
      <c r="AM2" s="528" t="str">
        <f>'BS-NONMAJOR SP. REVENUE(63-64) '!L3</f>
        <v>FUND#</v>
      </c>
      <c r="AN2" s="10"/>
      <c r="AO2" s="10"/>
      <c r="AP2" s="519"/>
      <c r="AQ2" s="528" t="str">
        <f>'BS-NONMAJOR SP. REVENUE(63-64) '!M3</f>
        <v>FUND#</v>
      </c>
      <c r="AR2" s="10"/>
      <c r="AS2" s="10"/>
      <c r="AT2" s="519"/>
      <c r="AU2" s="528" t="str">
        <f>'BS-NONMAJOR SP. REVENUE(63-64) '!N3</f>
        <v>FUND#</v>
      </c>
      <c r="AV2" s="10"/>
      <c r="AW2" s="10"/>
      <c r="AX2" s="519"/>
      <c r="AY2" s="528" t="str">
        <f>'BS-NONMAJOR SP. REVENUE(63-64) '!O3</f>
        <v>FUND#</v>
      </c>
      <c r="AZ2" s="10"/>
      <c r="BA2" s="10"/>
      <c r="BB2" s="519"/>
      <c r="BC2" s="528" t="str">
        <f>'BS-NONMAJOR SP. REVENUE(63-64) '!P3</f>
        <v>FUND#</v>
      </c>
      <c r="BD2" s="10"/>
      <c r="BE2" s="10"/>
      <c r="BF2" s="519"/>
      <c r="BG2" s="528" t="str">
        <f>'BS-NONMAJOR SP. REVENUE(63-64) '!Q3</f>
        <v>FUND#</v>
      </c>
      <c r="BH2" s="10"/>
      <c r="BI2" s="10"/>
      <c r="BJ2" s="519"/>
      <c r="BK2" s="528" t="str">
        <f>'BS-NONMAJOR SP. REVENUE(63-64) '!R3</f>
        <v>FUND#</v>
      </c>
      <c r="BL2" s="10"/>
      <c r="BM2" s="10"/>
      <c r="BN2" s="519"/>
      <c r="BO2" s="528" t="str">
        <f>'BS-NONMAJOR SP. REVENUE(63-64) '!S3</f>
        <v>FUND#</v>
      </c>
      <c r="BP2" s="10"/>
      <c r="BQ2" s="10"/>
      <c r="BR2" s="519"/>
      <c r="BS2" s="528" t="str">
        <f>'BS-NONMAJOR SP. REVENUE(63-64) '!T3</f>
        <v>FUND#</v>
      </c>
      <c r="BT2" s="10"/>
      <c r="BU2" s="10"/>
      <c r="BV2" s="519"/>
      <c r="BW2" s="528" t="str">
        <f>'BS-NONMAJOR SP. REVENUE(63-64) '!U3</f>
        <v>FUND#</v>
      </c>
      <c r="BX2" s="10"/>
      <c r="BY2" s="10"/>
      <c r="BZ2" s="519"/>
      <c r="CA2" s="528" t="str">
        <f>'BS-NONMAJOR SP. REVENUE(63-64) '!V3</f>
        <v>FUND#</v>
      </c>
      <c r="CB2" s="10"/>
      <c r="CC2" s="10"/>
      <c r="CD2" s="519"/>
      <c r="CE2" s="528" t="str">
        <f>'BS-NONMAJOR SP. REVENUE(63-64) '!W3</f>
        <v>FUND#</v>
      </c>
      <c r="CF2" s="10"/>
      <c r="CG2" s="10"/>
      <c r="CH2" s="519"/>
      <c r="CI2" s="528" t="str">
        <f>'BS-NONMAJOR SP. REVENUE(63-64) '!X3</f>
        <v>FUND#</v>
      </c>
      <c r="CJ2" s="10"/>
      <c r="CK2" s="10"/>
      <c r="CL2" s="519"/>
      <c r="CM2" s="528" t="str">
        <f>'BS-NONMAJOR SP. REVENUE(63-64) '!Y3</f>
        <v>FUND#</v>
      </c>
      <c r="CN2" s="10"/>
      <c r="CO2" s="10"/>
      <c r="CP2" s="519"/>
      <c r="CQ2" s="528" t="str">
        <f>'BS-NONMAJOR SP. REVENUE(63-64) '!Z3</f>
        <v>FUND#</v>
      </c>
      <c r="CR2" s="10"/>
      <c r="CS2" s="10"/>
      <c r="CT2" s="519"/>
      <c r="CU2" s="528" t="str">
        <f>'BS-NONMAJOR SP. REVENUE(63-64) '!AA3</f>
        <v>FUND#</v>
      </c>
      <c r="CV2" s="10"/>
      <c r="CW2" s="10"/>
      <c r="CX2" s="519"/>
      <c r="CY2" s="528" t="str">
        <f>'BS-NONMAJOR SP. REVENUE(63-64) '!AB3</f>
        <v>FUND#</v>
      </c>
      <c r="CZ2" s="10"/>
      <c r="DA2" s="10"/>
      <c r="DB2" s="519"/>
      <c r="DC2" s="528" t="str">
        <f>'BS-NONMAJOR SP. REVENUE(63-64) '!AC3</f>
        <v>FUND#</v>
      </c>
      <c r="DD2" s="10"/>
      <c r="DE2" s="10"/>
      <c r="DF2" s="519"/>
      <c r="DG2" s="528" t="str">
        <f>'BS-NONMAJOR SP. REVENUE(63-64) '!AD3</f>
        <v>FUND#</v>
      </c>
      <c r="DH2" s="10"/>
      <c r="DI2" s="10"/>
      <c r="DJ2" s="519"/>
      <c r="DK2" s="528" t="str">
        <f>'BS-NONMAJOR SP. REVENUE(63-64) '!AE3</f>
        <v>FUND#</v>
      </c>
      <c r="DL2" s="10"/>
      <c r="DM2" s="10"/>
      <c r="DN2" s="519"/>
      <c r="DO2" s="528" t="str">
        <f>'BS-NONMAJOR SP. REVENUE(63-64) '!AF3</f>
        <v>FUND#</v>
      </c>
      <c r="DP2" s="10"/>
      <c r="DQ2" s="10"/>
      <c r="DR2" s="519"/>
      <c r="DS2" s="528" t="str">
        <f>'BS-NONMAJOR SP. REVENUE(63-64) '!AG3</f>
        <v>FUND#</v>
      </c>
      <c r="DT2" s="10"/>
      <c r="DU2" s="10"/>
      <c r="DV2" s="519"/>
      <c r="DW2" s="528" t="str">
        <f>'BS-NONMAJOR SP. REVENUE(63-64) '!AH3</f>
        <v>FUND#</v>
      </c>
      <c r="DX2" s="10"/>
      <c r="DY2" s="10"/>
      <c r="DZ2" s="519"/>
      <c r="EA2" s="528" t="str">
        <f>'BS-NONMAJOR SP. REVENUE(63-64) '!AI3</f>
        <v>FUND#</v>
      </c>
      <c r="EB2" s="10"/>
      <c r="EC2" s="10"/>
      <c r="ED2" s="519"/>
      <c r="EE2" s="1598" t="str">
        <f>'BS-NONMAJOR SP. REVENUE(63-64) '!AJ3</f>
        <v>FUND#</v>
      </c>
      <c r="EF2" s="1236"/>
      <c r="EG2" s="1236"/>
      <c r="EH2" s="1236"/>
      <c r="EI2" s="1598" t="str">
        <f>'BS-NONMAJOR SP. REVENUE(63-64) '!AK3</f>
        <v>FUND#</v>
      </c>
      <c r="EJ2" s="1236"/>
      <c r="EK2" s="1236"/>
      <c r="EL2" s="1236"/>
      <c r="EM2" s="1598" t="str">
        <f>'BS-NONMAJOR SP. REVENUE(63-64) '!AL3</f>
        <v>FUND#</v>
      </c>
      <c r="EN2" s="1236"/>
      <c r="EO2" s="1236"/>
      <c r="EP2" s="1236"/>
      <c r="EQ2" s="1598" t="str">
        <f>'BS-NONMAJOR SP. REVENUE(63-64) '!AM3</f>
        <v>FUND#</v>
      </c>
      <c r="ER2" s="1236"/>
      <c r="ES2" s="1236"/>
      <c r="ET2" s="1236"/>
      <c r="EU2" s="1598" t="str">
        <f>'BS-NONMAJOR SP. REVENUE(63-64) '!AN3</f>
        <v>FUND#</v>
      </c>
      <c r="EV2" s="1236"/>
      <c r="EW2" s="1236"/>
      <c r="EX2" s="1236"/>
      <c r="EY2" s="1598" t="str">
        <f>'BS-NONMAJOR SP. REVENUE(63-64) '!AO3</f>
        <v>FUND#</v>
      </c>
      <c r="EZ2" s="1236"/>
      <c r="FA2" s="1236"/>
      <c r="FB2" s="1236"/>
      <c r="FC2" s="1598" t="str">
        <f>'BS-NONMAJOR SP. REVENUE(63-64) '!AP3</f>
        <v>FUND#</v>
      </c>
      <c r="FD2" s="1236"/>
      <c r="FE2" s="1236"/>
      <c r="FF2" s="1236"/>
      <c r="FG2" s="1598" t="str">
        <f>'BS-NONMAJOR SP. REVENUE(63-64) '!AQ3</f>
        <v>FUND#</v>
      </c>
      <c r="FH2" s="1236"/>
      <c r="FI2" s="1236"/>
      <c r="FJ2" s="1236"/>
      <c r="FK2" s="1598" t="str">
        <f>'BS-NONMAJOR SP. REVENUE(63-64) '!AR3</f>
        <v>FUND#</v>
      </c>
      <c r="FL2" s="1236"/>
      <c r="FM2" s="1236"/>
      <c r="FN2" s="1236"/>
      <c r="FO2" s="1598" t="str">
        <f>'BS-NONMAJOR SP. REVENUE(63-64) '!AS3</f>
        <v>FUND#</v>
      </c>
      <c r="FP2" s="1236"/>
      <c r="FQ2" s="1236"/>
      <c r="FR2" s="1236"/>
      <c r="FS2" s="1598" t="str">
        <f>'BS-NONMAJOR SP. REVENUE(63-64) '!AT3</f>
        <v>FUND#</v>
      </c>
      <c r="FT2" s="1236"/>
      <c r="FU2" s="1236"/>
      <c r="FV2" s="1236"/>
      <c r="FW2" s="1598" t="str">
        <f>'BS-NONMAJOR SP. REVENUE(63-64) '!AU3</f>
        <v>FUND#</v>
      </c>
      <c r="FX2" s="1236"/>
      <c r="FY2" s="1236"/>
      <c r="FZ2" s="1236"/>
      <c r="GA2" s="1598" t="str">
        <f>'BS-NONMAJOR SP. REVENUE(63-64) '!AV3</f>
        <v>FUND#</v>
      </c>
      <c r="GB2" s="1236"/>
      <c r="GC2" s="1236"/>
      <c r="GD2" s="1236"/>
      <c r="GE2" s="1598" t="str">
        <f>'BS-NONMAJOR SP. REVENUE(63-64) '!AW3</f>
        <v>FUND#</v>
      </c>
      <c r="GF2" s="1236"/>
      <c r="GG2" s="1236"/>
      <c r="GH2" s="1236"/>
      <c r="GI2" s="1598" t="str">
        <f>'BS-NONMAJOR SP. REVENUE(63-64) '!AX3</f>
        <v>FUND#</v>
      </c>
      <c r="GJ2" s="1236"/>
      <c r="GK2" s="1236"/>
      <c r="GL2" s="1236"/>
      <c r="GM2" s="1598" t="str">
        <f>'BS-NONMAJOR SP. REVENUE(63-64) '!AY3</f>
        <v>FUND#</v>
      </c>
      <c r="GN2" s="1236"/>
      <c r="GO2" s="1236"/>
      <c r="GP2" s="1236"/>
      <c r="GQ2" s="1598" t="str">
        <f>'BS-NONMAJOR SP. REVENUE(63-64) '!AZ3</f>
        <v>FUND#</v>
      </c>
      <c r="GR2" s="1236"/>
      <c r="GS2" s="1236"/>
      <c r="GT2" s="1236"/>
      <c r="GU2" s="1598" t="str">
        <f>'BS-NONMAJOR SP. REVENUE(63-64) '!BA3</f>
        <v>FUND#</v>
      </c>
      <c r="GV2" s="1236"/>
      <c r="GW2" s="1236"/>
      <c r="GX2" s="1236"/>
      <c r="GY2" s="1598" t="str">
        <f>'BS-NONMAJOR SP. REVENUE(63-64) '!BB3</f>
        <v>FUND#</v>
      </c>
      <c r="GZ2" s="1236"/>
      <c r="HA2" s="1236"/>
      <c r="HB2" s="1236"/>
      <c r="HC2" s="1598" t="str">
        <f>'BS-NONMAJOR SP. REVENUE(63-64) '!BC3</f>
        <v>FUND#</v>
      </c>
      <c r="HD2" s="1236"/>
      <c r="HE2" s="1236"/>
      <c r="HF2" s="1236"/>
      <c r="HG2" s="1598" t="str">
        <f>'BS-NONMAJOR SP. REVENUE(63-64) '!BD3</f>
        <v>FUND#</v>
      </c>
      <c r="HH2" s="1236"/>
      <c r="HI2" s="1236"/>
      <c r="HJ2" s="1236"/>
      <c r="HK2" s="1598" t="str">
        <f>'BS-NONMAJOR SP. REVENUE(63-64) '!BE3</f>
        <v>FUND#</v>
      </c>
      <c r="HL2" s="1236"/>
      <c r="HM2" s="1236"/>
      <c r="HN2" s="1236"/>
      <c r="HO2" s="1598" t="str">
        <f>'BS-NONMAJOR SP. REVENUE(63-64) '!BF3</f>
        <v>FUND#</v>
      </c>
      <c r="HP2" s="1236"/>
      <c r="HQ2" s="1236"/>
      <c r="HR2" s="1236"/>
      <c r="HS2" s="1598" t="str">
        <f>'BS-NONMAJOR SP. REVENUE(63-64) '!BG3</f>
        <v>FUND#</v>
      </c>
      <c r="HT2" s="1236"/>
      <c r="HU2" s="1236"/>
      <c r="HV2" s="1236"/>
      <c r="HW2" s="1598" t="str">
        <f>'BS-NONMAJOR SP. REVENUE(63-64) '!BH3</f>
        <v>FUND#</v>
      </c>
      <c r="HX2" s="1236"/>
      <c r="HY2" s="1236"/>
      <c r="HZ2" s="1236"/>
      <c r="IA2" s="1598" t="str">
        <f>'BS-NONMAJOR SP. REVENUE(63-64) '!BI3</f>
        <v>FUND#</v>
      </c>
      <c r="IB2" s="1236"/>
      <c r="IC2" s="1236"/>
      <c r="ID2" s="1236"/>
      <c r="IE2" s="1598" t="str">
        <f>'BS-NONMAJOR SP. REVENUE(63-64) '!BJ3</f>
        <v>FUND#</v>
      </c>
      <c r="IF2" s="1236"/>
      <c r="IG2" s="1236"/>
      <c r="IH2" s="1236"/>
      <c r="II2" s="1598" t="str">
        <f>'BS-NONMAJOR SP. REVENUE(63-64) '!BK3</f>
        <v>FUND#</v>
      </c>
      <c r="IJ2" s="1236"/>
      <c r="IK2" s="1236"/>
      <c r="IL2" s="1236"/>
      <c r="IM2" s="1598" t="str">
        <f>'BS-NONMAJOR SP. REVENUE(63-64) '!BL3</f>
        <v>FUND#</v>
      </c>
      <c r="IN2" s="1236"/>
      <c r="IO2" s="1236"/>
      <c r="IP2" s="1236"/>
      <c r="IQ2" s="528" t="s">
        <v>107</v>
      </c>
      <c r="IR2" s="10"/>
      <c r="IS2" s="10"/>
      <c r="IT2" s="519"/>
    </row>
    <row r="3" spans="1:254" ht="15.75" x14ac:dyDescent="0.25">
      <c r="A3" s="2"/>
      <c r="B3" s="2"/>
      <c r="C3" s="1679" t="str">
        <f>'BS-NONMAJOR SP. REVENUE(63-64) '!C4</f>
        <v>NAME</v>
      </c>
      <c r="D3" s="1527"/>
      <c r="E3" s="1527"/>
      <c r="F3" s="1527"/>
      <c r="G3" s="1598" t="str">
        <f>'BS-NONMAJOR SP. REVENUE(63-64) '!D4</f>
        <v>NAME</v>
      </c>
      <c r="H3" s="1598"/>
      <c r="I3" s="1598"/>
      <c r="J3" s="1598"/>
      <c r="K3" s="1527" t="str">
        <f>'BS-NONMAJOR SP. REVENUE(63-64) '!E4</f>
        <v>NAME</v>
      </c>
      <c r="L3" s="1527"/>
      <c r="M3" s="1527"/>
      <c r="N3" s="1527"/>
      <c r="O3" s="1598" t="str">
        <f>'BS-NONMAJOR SP. REVENUE(63-64) '!F4</f>
        <v>NAME</v>
      </c>
      <c r="P3" s="1598"/>
      <c r="Q3" s="1598"/>
      <c r="R3" s="1598"/>
      <c r="S3" s="1598" t="str">
        <f>'BS-NONMAJOR SP. REVENUE(63-64) '!G4</f>
        <v>NAME</v>
      </c>
      <c r="T3" s="1598"/>
      <c r="U3" s="1598"/>
      <c r="V3" s="1598"/>
      <c r="W3" s="1598" t="str">
        <f>'BS-NONMAJOR SP. REVENUE(63-64) '!H4</f>
        <v>NAME</v>
      </c>
      <c r="X3" s="1598"/>
      <c r="Y3" s="1598"/>
      <c r="Z3" s="1598"/>
      <c r="AA3" s="1598" t="str">
        <f>'BS-NONMAJOR SP. REVENUE(63-64) '!I4</f>
        <v>NAME</v>
      </c>
      <c r="AB3" s="1598"/>
      <c r="AC3" s="1598"/>
      <c r="AD3" s="1598"/>
      <c r="AE3" s="1598" t="str">
        <f>'BS-NONMAJOR SP. REVENUE(63-64) '!J4</f>
        <v>NAME</v>
      </c>
      <c r="AF3" s="1598"/>
      <c r="AG3" s="1598"/>
      <c r="AH3" s="1598"/>
      <c r="AI3" s="1598" t="str">
        <f>'BS-NONMAJOR SP. REVENUE(63-64) '!K4</f>
        <v>NAME</v>
      </c>
      <c r="AJ3" s="1598"/>
      <c r="AK3" s="1598"/>
      <c r="AL3" s="1598"/>
      <c r="AM3" s="1598" t="str">
        <f>'BS-NONMAJOR SP. REVENUE(63-64) '!L4</f>
        <v>NAME</v>
      </c>
      <c r="AN3" s="1598"/>
      <c r="AO3" s="1598"/>
      <c r="AP3" s="1598"/>
      <c r="AQ3" s="1598" t="str">
        <f>'BS-NONMAJOR SP. REVENUE(63-64) '!M4</f>
        <v>NAME</v>
      </c>
      <c r="AR3" s="1598"/>
      <c r="AS3" s="1598"/>
      <c r="AT3" s="1598"/>
      <c r="AU3" s="1598" t="str">
        <f>'BS-NONMAJOR SP. REVENUE(63-64) '!N4</f>
        <v>NAME</v>
      </c>
      <c r="AV3" s="1598"/>
      <c r="AW3" s="1598"/>
      <c r="AX3" s="1598"/>
      <c r="AY3" s="1598" t="str">
        <f>'BS-NONMAJOR SP. REVENUE(63-64) '!O4</f>
        <v>NAME</v>
      </c>
      <c r="AZ3" s="1598"/>
      <c r="BA3" s="1598"/>
      <c r="BB3" s="1598"/>
      <c r="BC3" s="1598" t="str">
        <f>'BS-NONMAJOR SP. REVENUE(63-64) '!P4</f>
        <v>NAME</v>
      </c>
      <c r="BD3" s="1598"/>
      <c r="BE3" s="1598"/>
      <c r="BF3" s="1598"/>
      <c r="BG3" s="1598" t="str">
        <f>'BS-NONMAJOR SP. REVENUE(63-64) '!Q4</f>
        <v>NAME</v>
      </c>
      <c r="BH3" s="1598"/>
      <c r="BI3" s="1598"/>
      <c r="BJ3" s="1598"/>
      <c r="BK3" s="1598" t="str">
        <f>'BS-NONMAJOR SP. REVENUE(63-64) '!R4</f>
        <v>NAME</v>
      </c>
      <c r="BL3" s="1598"/>
      <c r="BM3" s="1598"/>
      <c r="BN3" s="1598"/>
      <c r="BO3" s="1598" t="str">
        <f>'BS-NONMAJOR SP. REVENUE(63-64) '!S4</f>
        <v>NAME</v>
      </c>
      <c r="BP3" s="1598"/>
      <c r="BQ3" s="1598"/>
      <c r="BR3" s="1598"/>
      <c r="BS3" s="1598" t="str">
        <f>'BS-NONMAJOR SP. REVENUE(63-64) '!T4</f>
        <v>NAME</v>
      </c>
      <c r="BT3" s="1598"/>
      <c r="BU3" s="1598"/>
      <c r="BV3" s="1598"/>
      <c r="BW3" s="1598" t="str">
        <f>'BS-NONMAJOR SP. REVENUE(63-64) '!U4</f>
        <v>NAME</v>
      </c>
      <c r="BX3" s="1598"/>
      <c r="BY3" s="1598"/>
      <c r="BZ3" s="1598"/>
      <c r="CA3" s="1598" t="str">
        <f>'BS-NONMAJOR SP. REVENUE(63-64) '!V4</f>
        <v>NAME</v>
      </c>
      <c r="CB3" s="1598"/>
      <c r="CC3" s="1598"/>
      <c r="CD3" s="1598"/>
      <c r="CE3" s="1598" t="str">
        <f>'BS-NONMAJOR SP. REVENUE(63-64) '!W4</f>
        <v>NAME</v>
      </c>
      <c r="CF3" s="1598"/>
      <c r="CG3" s="1598"/>
      <c r="CH3" s="1598"/>
      <c r="CI3" s="1598" t="str">
        <f>'BS-NONMAJOR SP. REVENUE(63-64) '!X4</f>
        <v>NAME</v>
      </c>
      <c r="CJ3" s="1598"/>
      <c r="CK3" s="1598"/>
      <c r="CL3" s="1598"/>
      <c r="CM3" s="1598" t="str">
        <f>'BS-NONMAJOR SP. REVENUE(63-64) '!Y4</f>
        <v>NAME</v>
      </c>
      <c r="CN3" s="1598"/>
      <c r="CO3" s="1598"/>
      <c r="CP3" s="1598"/>
      <c r="CQ3" s="1598" t="str">
        <f>'BS-NONMAJOR SP. REVENUE(63-64) '!Z4</f>
        <v>NAME</v>
      </c>
      <c r="CR3" s="1598"/>
      <c r="CS3" s="1598"/>
      <c r="CT3" s="1598"/>
      <c r="CU3" s="1598" t="str">
        <f>'BS-NONMAJOR SP. REVENUE(63-64) '!AA4</f>
        <v>NAME</v>
      </c>
      <c r="CV3" s="1598"/>
      <c r="CW3" s="1598"/>
      <c r="CX3" s="1598"/>
      <c r="CY3" s="1598" t="str">
        <f>'BS-NONMAJOR SP. REVENUE(63-64) '!AB4</f>
        <v>NAME</v>
      </c>
      <c r="CZ3" s="1598"/>
      <c r="DA3" s="1598"/>
      <c r="DB3" s="1598"/>
      <c r="DC3" s="1598" t="str">
        <f>'BS-NONMAJOR SP. REVENUE(63-64) '!AC4</f>
        <v>NAME</v>
      </c>
      <c r="DD3" s="1598"/>
      <c r="DE3" s="1598"/>
      <c r="DF3" s="1598"/>
      <c r="DG3" s="1598" t="str">
        <f>'BS-NONMAJOR SP. REVENUE(63-64) '!AD4</f>
        <v>NAME</v>
      </c>
      <c r="DH3" s="1598"/>
      <c r="DI3" s="1598"/>
      <c r="DJ3" s="1598"/>
      <c r="DK3" s="1598" t="str">
        <f>'BS-NONMAJOR SP. REVENUE(63-64) '!AE4</f>
        <v>NAME</v>
      </c>
      <c r="DL3" s="1598"/>
      <c r="DM3" s="1598"/>
      <c r="DN3" s="1598"/>
      <c r="DO3" s="1598" t="str">
        <f>'BS-NONMAJOR SP. REVENUE(63-64) '!AF4</f>
        <v>NAME</v>
      </c>
      <c r="DP3" s="1598"/>
      <c r="DQ3" s="1598"/>
      <c r="DR3" s="1598"/>
      <c r="DS3" s="1598" t="str">
        <f>'BS-NONMAJOR SP. REVENUE(63-64) '!AG4</f>
        <v>NAME</v>
      </c>
      <c r="DT3" s="1598"/>
      <c r="DU3" s="1598"/>
      <c r="DV3" s="1598"/>
      <c r="DW3" s="1598" t="str">
        <f>'BS-NONMAJOR SP. REVENUE(63-64) '!AH4</f>
        <v>NAME</v>
      </c>
      <c r="DX3" s="1598"/>
      <c r="DY3" s="1598"/>
      <c r="DZ3" s="1598"/>
      <c r="EA3" s="1598" t="str">
        <f>'BS-NONMAJOR SP. REVENUE(63-64) '!AI4</f>
        <v>NAME</v>
      </c>
      <c r="EB3" s="1598"/>
      <c r="EC3" s="1598"/>
      <c r="ED3" s="1598"/>
      <c r="EE3" s="1598" t="str">
        <f>'BS-NONMAJOR SP. REVENUE(63-64) '!AJ4</f>
        <v>NAME</v>
      </c>
      <c r="EF3" s="1598"/>
      <c r="EG3" s="1598"/>
      <c r="EH3" s="1598"/>
      <c r="EI3" s="1598" t="str">
        <f>'BS-NONMAJOR SP. REVENUE(63-64) '!AK4</f>
        <v>NAME</v>
      </c>
      <c r="EJ3" s="1598"/>
      <c r="EK3" s="1598"/>
      <c r="EL3" s="1598"/>
      <c r="EM3" s="1598" t="str">
        <f>'BS-NONMAJOR SP. REVENUE(63-64) '!AL4</f>
        <v>NAME</v>
      </c>
      <c r="EN3" s="1598"/>
      <c r="EO3" s="1598"/>
      <c r="EP3" s="1598"/>
      <c r="EQ3" s="1598" t="str">
        <f>'BS-NONMAJOR SP. REVENUE(63-64) '!AM4</f>
        <v>NAME</v>
      </c>
      <c r="ER3" s="1598"/>
      <c r="ES3" s="1598"/>
      <c r="ET3" s="1598"/>
      <c r="EU3" s="1598" t="str">
        <f>'BS-NONMAJOR SP. REVENUE(63-64) '!AN4</f>
        <v>NAME</v>
      </c>
      <c r="EV3" s="1598"/>
      <c r="EW3" s="1598"/>
      <c r="EX3" s="1598"/>
      <c r="EY3" s="1598" t="str">
        <f>'BS-NONMAJOR SP. REVENUE(63-64) '!AO4</f>
        <v>NAME</v>
      </c>
      <c r="EZ3" s="1598"/>
      <c r="FA3" s="1598"/>
      <c r="FB3" s="1598"/>
      <c r="FC3" s="1598" t="str">
        <f>'BS-NONMAJOR SP. REVENUE(63-64) '!AP4</f>
        <v>NAME</v>
      </c>
      <c r="FD3" s="1598"/>
      <c r="FE3" s="1598"/>
      <c r="FF3" s="1598"/>
      <c r="FG3" s="1598" t="str">
        <f>'BS-NONMAJOR SP. REVENUE(63-64) '!AQ4</f>
        <v>NAME</v>
      </c>
      <c r="FH3" s="1598"/>
      <c r="FI3" s="1598"/>
      <c r="FJ3" s="1598"/>
      <c r="FK3" s="1598" t="str">
        <f>'BS-NONMAJOR SP. REVENUE(63-64) '!AR4</f>
        <v>NAME</v>
      </c>
      <c r="FL3" s="1598"/>
      <c r="FM3" s="1598"/>
      <c r="FN3" s="1598"/>
      <c r="FO3" s="1598" t="str">
        <f>'BS-NONMAJOR SP. REVENUE(63-64) '!AS4</f>
        <v>NAME</v>
      </c>
      <c r="FP3" s="1598"/>
      <c r="FQ3" s="1598"/>
      <c r="FR3" s="1598"/>
      <c r="FS3" s="1598" t="str">
        <f>'BS-NONMAJOR SP. REVENUE(63-64) '!AT4</f>
        <v>NAME</v>
      </c>
      <c r="FT3" s="1598"/>
      <c r="FU3" s="1598"/>
      <c r="FV3" s="1598"/>
      <c r="FW3" s="1598" t="str">
        <f>'BS-NONMAJOR SP. REVENUE(63-64) '!AU4</f>
        <v>NAME</v>
      </c>
      <c r="FX3" s="1598"/>
      <c r="FY3" s="1598"/>
      <c r="FZ3" s="1598"/>
      <c r="GA3" s="1598" t="str">
        <f>'BS-NONMAJOR SP. REVENUE(63-64) '!AV4</f>
        <v>NAME</v>
      </c>
      <c r="GB3" s="1598"/>
      <c r="GC3" s="1598"/>
      <c r="GD3" s="1598"/>
      <c r="GE3" s="1598" t="str">
        <f>'BS-NONMAJOR SP. REVENUE(63-64) '!AW4</f>
        <v>NAME</v>
      </c>
      <c r="GF3" s="1598"/>
      <c r="GG3" s="1598"/>
      <c r="GH3" s="1598"/>
      <c r="GI3" s="1598" t="str">
        <f>'BS-NONMAJOR SP. REVENUE(63-64) '!AX4</f>
        <v>NAME</v>
      </c>
      <c r="GJ3" s="1598"/>
      <c r="GK3" s="1598"/>
      <c r="GL3" s="1598"/>
      <c r="GM3" s="1598" t="str">
        <f>'BS-NONMAJOR SP. REVENUE(63-64) '!AY4</f>
        <v>NAME</v>
      </c>
      <c r="GN3" s="1598"/>
      <c r="GO3" s="1598"/>
      <c r="GP3" s="1598"/>
      <c r="GQ3" s="1598" t="str">
        <f>'BS-NONMAJOR SP. REVENUE(63-64) '!AZ4</f>
        <v>NAME</v>
      </c>
      <c r="GR3" s="1598"/>
      <c r="GS3" s="1598"/>
      <c r="GT3" s="1598"/>
      <c r="GU3" s="1598" t="str">
        <f>'BS-NONMAJOR SP. REVENUE(63-64) '!BA4</f>
        <v>NAME</v>
      </c>
      <c r="GV3" s="1598"/>
      <c r="GW3" s="1598"/>
      <c r="GX3" s="1598"/>
      <c r="GY3" s="1598" t="str">
        <f>'BS-NONMAJOR SP. REVENUE(63-64) '!BB4</f>
        <v>NAME</v>
      </c>
      <c r="GZ3" s="1598"/>
      <c r="HA3" s="1598"/>
      <c r="HB3" s="1598"/>
      <c r="HC3" s="1598" t="str">
        <f>'BS-NONMAJOR SP. REVENUE(63-64) '!BC4</f>
        <v>NAME</v>
      </c>
      <c r="HD3" s="1598"/>
      <c r="HE3" s="1598"/>
      <c r="HF3" s="1598"/>
      <c r="HG3" s="1598" t="str">
        <f>'BS-NONMAJOR SP. REVENUE(63-64) '!BD4</f>
        <v>NAME</v>
      </c>
      <c r="HH3" s="1598"/>
      <c r="HI3" s="1598"/>
      <c r="HJ3" s="1598"/>
      <c r="HK3" s="1598" t="str">
        <f>'BS-NONMAJOR SP. REVENUE(63-64) '!BE4</f>
        <v>NAME</v>
      </c>
      <c r="HL3" s="1598"/>
      <c r="HM3" s="1598"/>
      <c r="HN3" s="1598"/>
      <c r="HO3" s="1598" t="str">
        <f>'BS-NONMAJOR SP. REVENUE(63-64) '!BF4</f>
        <v>NAME</v>
      </c>
      <c r="HP3" s="1598"/>
      <c r="HQ3" s="1598"/>
      <c r="HR3" s="1598"/>
      <c r="HS3" s="1598" t="str">
        <f>'BS-NONMAJOR SP. REVENUE(63-64) '!BG4</f>
        <v>NAME</v>
      </c>
      <c r="HT3" s="1598"/>
      <c r="HU3" s="1598"/>
      <c r="HV3" s="1598"/>
      <c r="HW3" s="1598" t="str">
        <f>'BS-NONMAJOR SP. REVENUE(63-64) '!BH4</f>
        <v>NAME</v>
      </c>
      <c r="HX3" s="1598"/>
      <c r="HY3" s="1598"/>
      <c r="HZ3" s="1598"/>
      <c r="IA3" s="1598" t="str">
        <f>'BS-NONMAJOR SP. REVENUE(63-64) '!BI4</f>
        <v>NAME</v>
      </c>
      <c r="IB3" s="1598"/>
      <c r="IC3" s="1598"/>
      <c r="ID3" s="1598"/>
      <c r="IE3" s="1598" t="str">
        <f>'BS-NONMAJOR SP. REVENUE(63-64) '!BJ4</f>
        <v>NAME</v>
      </c>
      <c r="IF3" s="1598"/>
      <c r="IG3" s="1598"/>
      <c r="IH3" s="1598"/>
      <c r="II3" s="1598" t="str">
        <f>'BS-NONMAJOR SP. REVENUE(63-64) '!BK4</f>
        <v>NAME</v>
      </c>
      <c r="IJ3" s="1598"/>
      <c r="IK3" s="1598"/>
      <c r="IL3" s="1598"/>
      <c r="IM3" s="1598" t="str">
        <f>'BS-NONMAJOR SP. REVENUE(63-64) '!BL4</f>
        <v>NAME</v>
      </c>
      <c r="IN3" s="1598"/>
      <c r="IO3" s="1598"/>
      <c r="IP3" s="1598"/>
      <c r="IQ3" s="528"/>
      <c r="IR3" s="10"/>
      <c r="IS3" s="10"/>
      <c r="IT3" s="519"/>
    </row>
    <row r="4" spans="1:254" ht="15.75" x14ac:dyDescent="0.25">
      <c r="A4" s="15"/>
      <c r="B4" s="2"/>
      <c r="C4" s="528"/>
      <c r="D4" s="10"/>
      <c r="E4" s="10"/>
      <c r="F4" s="9" t="s">
        <v>824</v>
      </c>
      <c r="G4" s="528"/>
      <c r="H4" s="10"/>
      <c r="I4" s="10"/>
      <c r="J4" s="9" t="s">
        <v>824</v>
      </c>
      <c r="K4" s="528"/>
      <c r="L4" s="10"/>
      <c r="M4" s="10"/>
      <c r="N4" s="9" t="s">
        <v>824</v>
      </c>
      <c r="O4" s="528"/>
      <c r="P4" s="10"/>
      <c r="Q4" s="10"/>
      <c r="R4" s="9" t="s">
        <v>824</v>
      </c>
      <c r="S4" s="528"/>
      <c r="T4" s="10"/>
      <c r="U4" s="10"/>
      <c r="V4" s="9" t="s">
        <v>824</v>
      </c>
      <c r="W4" s="528"/>
      <c r="X4" s="10"/>
      <c r="Y4" s="10"/>
      <c r="Z4" s="9" t="s">
        <v>824</v>
      </c>
      <c r="AA4" s="528"/>
      <c r="AB4" s="10"/>
      <c r="AC4" s="10"/>
      <c r="AD4" s="9" t="s">
        <v>824</v>
      </c>
      <c r="AE4" s="528"/>
      <c r="AF4" s="10"/>
      <c r="AG4" s="10"/>
      <c r="AH4" s="9" t="s">
        <v>824</v>
      </c>
      <c r="AI4" s="528"/>
      <c r="AJ4" s="10"/>
      <c r="AK4" s="10"/>
      <c r="AL4" s="9" t="s">
        <v>824</v>
      </c>
      <c r="AM4" s="528"/>
      <c r="AN4" s="10"/>
      <c r="AO4" s="10"/>
      <c r="AP4" s="9" t="s">
        <v>824</v>
      </c>
      <c r="AQ4" s="528"/>
      <c r="AR4" s="10"/>
      <c r="AS4" s="10"/>
      <c r="AT4" s="9" t="s">
        <v>824</v>
      </c>
      <c r="AU4" s="528"/>
      <c r="AV4" s="10"/>
      <c r="AW4" s="10"/>
      <c r="AX4" s="9" t="s">
        <v>824</v>
      </c>
      <c r="AY4" s="528"/>
      <c r="AZ4" s="10"/>
      <c r="BA4" s="10"/>
      <c r="BB4" s="9" t="s">
        <v>824</v>
      </c>
      <c r="BC4" s="528"/>
      <c r="BD4" s="10"/>
      <c r="BE4" s="10"/>
      <c r="BF4" s="9" t="s">
        <v>824</v>
      </c>
      <c r="BG4" s="528"/>
      <c r="BH4" s="10"/>
      <c r="BI4" s="10"/>
      <c r="BJ4" s="9" t="s">
        <v>824</v>
      </c>
      <c r="BK4" s="528"/>
      <c r="BL4" s="10"/>
      <c r="BM4" s="10"/>
      <c r="BN4" s="9" t="s">
        <v>824</v>
      </c>
      <c r="BO4" s="528"/>
      <c r="BP4" s="10"/>
      <c r="BQ4" s="10"/>
      <c r="BR4" s="9" t="s">
        <v>824</v>
      </c>
      <c r="BS4" s="528"/>
      <c r="BT4" s="10"/>
      <c r="BU4" s="10"/>
      <c r="BV4" s="9" t="s">
        <v>824</v>
      </c>
      <c r="BW4" s="528"/>
      <c r="BX4" s="10"/>
      <c r="BY4" s="10"/>
      <c r="BZ4" s="9" t="s">
        <v>824</v>
      </c>
      <c r="CA4" s="528"/>
      <c r="CB4" s="10"/>
      <c r="CC4" s="10"/>
      <c r="CD4" s="9" t="s">
        <v>824</v>
      </c>
      <c r="CE4" s="528"/>
      <c r="CF4" s="10"/>
      <c r="CG4" s="10"/>
      <c r="CH4" s="9" t="s">
        <v>824</v>
      </c>
      <c r="CI4" s="528"/>
      <c r="CJ4" s="10"/>
      <c r="CK4" s="10"/>
      <c r="CL4" s="9" t="s">
        <v>824</v>
      </c>
      <c r="CM4" s="528"/>
      <c r="CN4" s="10"/>
      <c r="CO4" s="10"/>
      <c r="CP4" s="9" t="s">
        <v>824</v>
      </c>
      <c r="CQ4" s="528"/>
      <c r="CR4" s="10"/>
      <c r="CS4" s="10"/>
      <c r="CT4" s="9" t="s">
        <v>824</v>
      </c>
      <c r="CU4" s="528"/>
      <c r="CV4" s="10"/>
      <c r="CW4" s="10"/>
      <c r="CX4" s="9" t="s">
        <v>824</v>
      </c>
      <c r="CY4" s="528"/>
      <c r="CZ4" s="10"/>
      <c r="DA4" s="10"/>
      <c r="DB4" s="9" t="s">
        <v>824</v>
      </c>
      <c r="DC4" s="528"/>
      <c r="DD4" s="10"/>
      <c r="DE4" s="10"/>
      <c r="DF4" s="9" t="s">
        <v>824</v>
      </c>
      <c r="DG4" s="528"/>
      <c r="DH4" s="10"/>
      <c r="DI4" s="10"/>
      <c r="DJ4" s="9" t="s">
        <v>824</v>
      </c>
      <c r="DK4" s="528"/>
      <c r="DL4" s="10"/>
      <c r="DM4" s="10"/>
      <c r="DN4" s="9" t="s">
        <v>824</v>
      </c>
      <c r="DO4" s="528"/>
      <c r="DP4" s="10"/>
      <c r="DQ4" s="10"/>
      <c r="DR4" s="9" t="s">
        <v>824</v>
      </c>
      <c r="DS4" s="528"/>
      <c r="DT4" s="10"/>
      <c r="DU4" s="10"/>
      <c r="DV4" s="9" t="s">
        <v>824</v>
      </c>
      <c r="DW4" s="528"/>
      <c r="DX4" s="10"/>
      <c r="DY4" s="10"/>
      <c r="DZ4" s="9" t="s">
        <v>824</v>
      </c>
      <c r="EA4" s="528"/>
      <c r="EB4" s="10"/>
      <c r="EC4" s="10"/>
      <c r="ED4" s="9" t="s">
        <v>824</v>
      </c>
      <c r="EE4" s="528"/>
      <c r="EF4" s="10"/>
      <c r="EG4" s="10"/>
      <c r="EH4" s="9" t="s">
        <v>824</v>
      </c>
      <c r="EI4" s="528"/>
      <c r="EJ4" s="10"/>
      <c r="EK4" s="10"/>
      <c r="EL4" s="9" t="s">
        <v>824</v>
      </c>
      <c r="EM4" s="528"/>
      <c r="EN4" s="10"/>
      <c r="EO4" s="10"/>
      <c r="EP4" s="9" t="s">
        <v>824</v>
      </c>
      <c r="EQ4" s="528"/>
      <c r="ER4" s="10"/>
      <c r="ES4" s="10"/>
      <c r="ET4" s="9" t="s">
        <v>824</v>
      </c>
      <c r="EU4" s="528"/>
      <c r="EV4" s="10"/>
      <c r="EW4" s="10"/>
      <c r="EX4" s="9" t="s">
        <v>824</v>
      </c>
      <c r="EY4" s="528"/>
      <c r="EZ4" s="10"/>
      <c r="FA4" s="10"/>
      <c r="FB4" s="9" t="s">
        <v>824</v>
      </c>
      <c r="FC4" s="528"/>
      <c r="FD4" s="10"/>
      <c r="FE4" s="10"/>
      <c r="FF4" s="9" t="s">
        <v>824</v>
      </c>
      <c r="FG4" s="528"/>
      <c r="FH4" s="10"/>
      <c r="FI4" s="10"/>
      <c r="FJ4" s="9" t="s">
        <v>824</v>
      </c>
      <c r="FK4" s="528"/>
      <c r="FL4" s="10"/>
      <c r="FM4" s="10"/>
      <c r="FN4" s="9" t="s">
        <v>824</v>
      </c>
      <c r="FO4" s="528"/>
      <c r="FP4" s="10"/>
      <c r="FQ4" s="10"/>
      <c r="FR4" s="9" t="s">
        <v>824</v>
      </c>
      <c r="FS4" s="528"/>
      <c r="FT4" s="10"/>
      <c r="FU4" s="10"/>
      <c r="FV4" s="9" t="s">
        <v>824</v>
      </c>
      <c r="FW4" s="528"/>
      <c r="FX4" s="10"/>
      <c r="FY4" s="10"/>
      <c r="FZ4" s="9" t="s">
        <v>824</v>
      </c>
      <c r="GA4" s="528"/>
      <c r="GB4" s="10"/>
      <c r="GC4" s="10"/>
      <c r="GD4" s="9" t="s">
        <v>824</v>
      </c>
      <c r="GE4" s="528"/>
      <c r="GF4" s="10"/>
      <c r="GG4" s="10"/>
      <c r="GH4" s="9" t="s">
        <v>824</v>
      </c>
      <c r="GI4" s="528"/>
      <c r="GJ4" s="10"/>
      <c r="GK4" s="10"/>
      <c r="GL4" s="9" t="s">
        <v>824</v>
      </c>
      <c r="GM4" s="528"/>
      <c r="GN4" s="10"/>
      <c r="GO4" s="10"/>
      <c r="GP4" s="9" t="s">
        <v>824</v>
      </c>
      <c r="GQ4" s="528"/>
      <c r="GR4" s="10"/>
      <c r="GS4" s="10"/>
      <c r="GT4" s="9" t="s">
        <v>824</v>
      </c>
      <c r="GU4" s="528"/>
      <c r="GV4" s="10"/>
      <c r="GW4" s="10"/>
      <c r="GX4" s="9" t="s">
        <v>824</v>
      </c>
      <c r="GY4" s="528"/>
      <c r="GZ4" s="10"/>
      <c r="HA4" s="10"/>
      <c r="HB4" s="9" t="s">
        <v>824</v>
      </c>
      <c r="HC4" s="528"/>
      <c r="HD4" s="10"/>
      <c r="HE4" s="10"/>
      <c r="HF4" s="9" t="s">
        <v>824</v>
      </c>
      <c r="HG4" s="528"/>
      <c r="HH4" s="10"/>
      <c r="HI4" s="10"/>
      <c r="HJ4" s="9" t="s">
        <v>824</v>
      </c>
      <c r="HK4" s="528"/>
      <c r="HL4" s="10"/>
      <c r="HM4" s="10"/>
      <c r="HN4" s="9" t="s">
        <v>824</v>
      </c>
      <c r="HO4" s="528"/>
      <c r="HP4" s="10"/>
      <c r="HQ4" s="10"/>
      <c r="HR4" s="9" t="s">
        <v>824</v>
      </c>
      <c r="HS4" s="528"/>
      <c r="HT4" s="10"/>
      <c r="HU4" s="10"/>
      <c r="HV4" s="9" t="s">
        <v>824</v>
      </c>
      <c r="HW4" s="528"/>
      <c r="HX4" s="10"/>
      <c r="HY4" s="10"/>
      <c r="HZ4" s="9" t="s">
        <v>824</v>
      </c>
      <c r="IA4" s="528"/>
      <c r="IB4" s="10"/>
      <c r="IC4" s="10"/>
      <c r="ID4" s="9" t="s">
        <v>824</v>
      </c>
      <c r="IE4" s="528"/>
      <c r="IF4" s="10"/>
      <c r="IG4" s="10"/>
      <c r="IH4" s="9" t="s">
        <v>824</v>
      </c>
      <c r="II4" s="528"/>
      <c r="IJ4" s="10"/>
      <c r="IK4" s="10"/>
      <c r="IL4" s="9" t="s">
        <v>824</v>
      </c>
      <c r="IM4" s="528"/>
      <c r="IN4" s="10"/>
      <c r="IO4" s="10"/>
      <c r="IP4" s="9" t="s">
        <v>824</v>
      </c>
      <c r="IQ4" s="528"/>
      <c r="IR4" s="10"/>
      <c r="IS4" s="10"/>
      <c r="IT4" s="9" t="s">
        <v>824</v>
      </c>
    </row>
    <row r="5" spans="1:254" ht="15.75" x14ac:dyDescent="0.25">
      <c r="A5" s="320"/>
      <c r="B5" s="320"/>
      <c r="C5" s="9"/>
      <c r="D5" s="9"/>
      <c r="E5" s="9"/>
      <c r="F5" s="9" t="s">
        <v>825</v>
      </c>
      <c r="G5" s="9"/>
      <c r="H5" s="9"/>
      <c r="I5" s="9"/>
      <c r="J5" s="9" t="s">
        <v>825</v>
      </c>
      <c r="K5" s="9"/>
      <c r="L5" s="9"/>
      <c r="M5" s="9"/>
      <c r="N5" s="9" t="s">
        <v>825</v>
      </c>
      <c r="O5" s="9"/>
      <c r="P5" s="9"/>
      <c r="Q5" s="9"/>
      <c r="R5" s="9" t="s">
        <v>825</v>
      </c>
      <c r="S5" s="9"/>
      <c r="T5" s="9"/>
      <c r="U5" s="9"/>
      <c r="V5" s="9" t="s">
        <v>825</v>
      </c>
      <c r="W5" s="9"/>
      <c r="X5" s="9"/>
      <c r="Y5" s="9"/>
      <c r="Z5" s="9" t="s">
        <v>825</v>
      </c>
      <c r="AA5" s="9"/>
      <c r="AB5" s="9"/>
      <c r="AC5" s="9"/>
      <c r="AD5" s="9" t="s">
        <v>825</v>
      </c>
      <c r="AE5" s="9"/>
      <c r="AF5" s="9"/>
      <c r="AG5" s="9"/>
      <c r="AH5" s="9" t="s">
        <v>825</v>
      </c>
      <c r="AI5" s="9"/>
      <c r="AJ5" s="9"/>
      <c r="AK5" s="9"/>
      <c r="AL5" s="9" t="s">
        <v>825</v>
      </c>
      <c r="AM5" s="9"/>
      <c r="AN5" s="9"/>
      <c r="AO5" s="9"/>
      <c r="AP5" s="9" t="s">
        <v>825</v>
      </c>
      <c r="AQ5" s="9"/>
      <c r="AR5" s="9"/>
      <c r="AS5" s="9"/>
      <c r="AT5" s="9" t="s">
        <v>825</v>
      </c>
      <c r="AU5" s="9"/>
      <c r="AV5" s="9"/>
      <c r="AW5" s="9"/>
      <c r="AX5" s="9" t="s">
        <v>825</v>
      </c>
      <c r="AY5" s="9"/>
      <c r="AZ5" s="9"/>
      <c r="BA5" s="9"/>
      <c r="BB5" s="9" t="s">
        <v>825</v>
      </c>
      <c r="BC5" s="9"/>
      <c r="BD5" s="9"/>
      <c r="BE5" s="9"/>
      <c r="BF5" s="9" t="s">
        <v>825</v>
      </c>
      <c r="BG5" s="9"/>
      <c r="BH5" s="9"/>
      <c r="BI5" s="9"/>
      <c r="BJ5" s="9" t="s">
        <v>825</v>
      </c>
      <c r="BK5" s="9"/>
      <c r="BL5" s="9"/>
      <c r="BM5" s="9"/>
      <c r="BN5" s="9" t="s">
        <v>825</v>
      </c>
      <c r="BO5" s="9"/>
      <c r="BP5" s="9"/>
      <c r="BQ5" s="9"/>
      <c r="BR5" s="9" t="s">
        <v>825</v>
      </c>
      <c r="BS5" s="9"/>
      <c r="BT5" s="9"/>
      <c r="BU5" s="9"/>
      <c r="BV5" s="9" t="s">
        <v>825</v>
      </c>
      <c r="BW5" s="9"/>
      <c r="BX5" s="9"/>
      <c r="BY5" s="9"/>
      <c r="BZ5" s="9" t="s">
        <v>825</v>
      </c>
      <c r="CA5" s="9"/>
      <c r="CB5" s="9"/>
      <c r="CC5" s="9"/>
      <c r="CD5" s="9" t="s">
        <v>825</v>
      </c>
      <c r="CE5" s="9"/>
      <c r="CF5" s="9"/>
      <c r="CG5" s="9"/>
      <c r="CH5" s="9" t="s">
        <v>825</v>
      </c>
      <c r="CI5" s="9"/>
      <c r="CJ5" s="9"/>
      <c r="CK5" s="9"/>
      <c r="CL5" s="9" t="s">
        <v>825</v>
      </c>
      <c r="CM5" s="9"/>
      <c r="CN5" s="9"/>
      <c r="CO5" s="9"/>
      <c r="CP5" s="9" t="s">
        <v>825</v>
      </c>
      <c r="CQ5" s="9"/>
      <c r="CR5" s="9"/>
      <c r="CS5" s="9"/>
      <c r="CT5" s="9" t="s">
        <v>825</v>
      </c>
      <c r="CU5" s="9"/>
      <c r="CV5" s="9"/>
      <c r="CW5" s="9"/>
      <c r="CX5" s="9" t="s">
        <v>825</v>
      </c>
      <c r="CY5" s="9"/>
      <c r="CZ5" s="9"/>
      <c r="DA5" s="9"/>
      <c r="DB5" s="9" t="s">
        <v>825</v>
      </c>
      <c r="DC5" s="9"/>
      <c r="DD5" s="9"/>
      <c r="DE5" s="9"/>
      <c r="DF5" s="9" t="s">
        <v>825</v>
      </c>
      <c r="DG5" s="9"/>
      <c r="DH5" s="9"/>
      <c r="DI5" s="9"/>
      <c r="DJ5" s="9" t="s">
        <v>825</v>
      </c>
      <c r="DK5" s="9"/>
      <c r="DL5" s="9"/>
      <c r="DM5" s="9"/>
      <c r="DN5" s="9" t="s">
        <v>825</v>
      </c>
      <c r="DO5" s="9"/>
      <c r="DP5" s="9"/>
      <c r="DQ5" s="9"/>
      <c r="DR5" s="9" t="s">
        <v>825</v>
      </c>
      <c r="DS5" s="9"/>
      <c r="DT5" s="9"/>
      <c r="DU5" s="9"/>
      <c r="DV5" s="9" t="s">
        <v>825</v>
      </c>
      <c r="DW5" s="9"/>
      <c r="DX5" s="9"/>
      <c r="DY5" s="9"/>
      <c r="DZ5" s="9" t="s">
        <v>825</v>
      </c>
      <c r="EA5" s="9"/>
      <c r="EB5" s="9"/>
      <c r="EC5" s="9"/>
      <c r="ED5" s="9" t="s">
        <v>825</v>
      </c>
      <c r="EE5" s="9"/>
      <c r="EF5" s="9"/>
      <c r="EG5" s="9"/>
      <c r="EH5" s="9" t="s">
        <v>825</v>
      </c>
      <c r="EI5" s="9"/>
      <c r="EJ5" s="9"/>
      <c r="EK5" s="9"/>
      <c r="EL5" s="9" t="s">
        <v>825</v>
      </c>
      <c r="EM5" s="9"/>
      <c r="EN5" s="9"/>
      <c r="EO5" s="9"/>
      <c r="EP5" s="9" t="s">
        <v>825</v>
      </c>
      <c r="EQ5" s="9"/>
      <c r="ER5" s="9"/>
      <c r="ES5" s="9"/>
      <c r="ET5" s="9" t="s">
        <v>825</v>
      </c>
      <c r="EU5" s="9"/>
      <c r="EV5" s="9"/>
      <c r="EW5" s="9"/>
      <c r="EX5" s="9" t="s">
        <v>825</v>
      </c>
      <c r="EY5" s="9"/>
      <c r="EZ5" s="9"/>
      <c r="FA5" s="9"/>
      <c r="FB5" s="9" t="s">
        <v>825</v>
      </c>
      <c r="FC5" s="9"/>
      <c r="FD5" s="9"/>
      <c r="FE5" s="9"/>
      <c r="FF5" s="9" t="s">
        <v>825</v>
      </c>
      <c r="FG5" s="9"/>
      <c r="FH5" s="9"/>
      <c r="FI5" s="9"/>
      <c r="FJ5" s="9" t="s">
        <v>825</v>
      </c>
      <c r="FK5" s="9"/>
      <c r="FL5" s="9"/>
      <c r="FM5" s="9"/>
      <c r="FN5" s="9" t="s">
        <v>825</v>
      </c>
      <c r="FO5" s="9"/>
      <c r="FP5" s="9"/>
      <c r="FQ5" s="9"/>
      <c r="FR5" s="9" t="s">
        <v>825</v>
      </c>
      <c r="FS5" s="9"/>
      <c r="FT5" s="9"/>
      <c r="FU5" s="9"/>
      <c r="FV5" s="9" t="s">
        <v>825</v>
      </c>
      <c r="FW5" s="9"/>
      <c r="FX5" s="9"/>
      <c r="FY5" s="9"/>
      <c r="FZ5" s="9" t="s">
        <v>825</v>
      </c>
      <c r="GA5" s="9"/>
      <c r="GB5" s="9"/>
      <c r="GC5" s="9"/>
      <c r="GD5" s="9" t="s">
        <v>825</v>
      </c>
      <c r="GE5" s="9"/>
      <c r="GF5" s="9"/>
      <c r="GG5" s="9"/>
      <c r="GH5" s="9" t="s">
        <v>825</v>
      </c>
      <c r="GI5" s="9"/>
      <c r="GJ5" s="9"/>
      <c r="GK5" s="9"/>
      <c r="GL5" s="9" t="s">
        <v>825</v>
      </c>
      <c r="GM5" s="9"/>
      <c r="GN5" s="9"/>
      <c r="GO5" s="9"/>
      <c r="GP5" s="9" t="s">
        <v>825</v>
      </c>
      <c r="GQ5" s="9"/>
      <c r="GR5" s="9"/>
      <c r="GS5" s="9"/>
      <c r="GT5" s="9" t="s">
        <v>825</v>
      </c>
      <c r="GU5" s="9"/>
      <c r="GV5" s="9"/>
      <c r="GW5" s="9"/>
      <c r="GX5" s="9" t="s">
        <v>825</v>
      </c>
      <c r="GY5" s="9"/>
      <c r="GZ5" s="9"/>
      <c r="HA5" s="9"/>
      <c r="HB5" s="9" t="s">
        <v>825</v>
      </c>
      <c r="HC5" s="9"/>
      <c r="HD5" s="9"/>
      <c r="HE5" s="9"/>
      <c r="HF5" s="9" t="s">
        <v>825</v>
      </c>
      <c r="HG5" s="9"/>
      <c r="HH5" s="9"/>
      <c r="HI5" s="9"/>
      <c r="HJ5" s="9" t="s">
        <v>825</v>
      </c>
      <c r="HK5" s="9"/>
      <c r="HL5" s="9"/>
      <c r="HM5" s="9"/>
      <c r="HN5" s="9" t="s">
        <v>825</v>
      </c>
      <c r="HO5" s="9"/>
      <c r="HP5" s="9"/>
      <c r="HQ5" s="9"/>
      <c r="HR5" s="9" t="s">
        <v>825</v>
      </c>
      <c r="HS5" s="9"/>
      <c r="HT5" s="9"/>
      <c r="HU5" s="9"/>
      <c r="HV5" s="9" t="s">
        <v>825</v>
      </c>
      <c r="HW5" s="9"/>
      <c r="HX5" s="9"/>
      <c r="HY5" s="9"/>
      <c r="HZ5" s="9" t="s">
        <v>825</v>
      </c>
      <c r="IA5" s="9"/>
      <c r="IB5" s="9"/>
      <c r="IC5" s="9"/>
      <c r="ID5" s="9" t="s">
        <v>825</v>
      </c>
      <c r="IE5" s="9"/>
      <c r="IF5" s="9"/>
      <c r="IG5" s="9"/>
      <c r="IH5" s="9" t="s">
        <v>825</v>
      </c>
      <c r="II5" s="9"/>
      <c r="IJ5" s="9"/>
      <c r="IK5" s="9"/>
      <c r="IL5" s="9" t="s">
        <v>825</v>
      </c>
      <c r="IM5" s="9"/>
      <c r="IN5" s="9"/>
      <c r="IO5" s="9"/>
      <c r="IP5" s="9" t="s">
        <v>825</v>
      </c>
      <c r="IQ5" s="9"/>
      <c r="IR5" s="9"/>
      <c r="IS5" s="9"/>
      <c r="IT5" s="9" t="s">
        <v>825</v>
      </c>
    </row>
    <row r="6" spans="1:254" ht="16.5" thickBot="1" x14ac:dyDescent="0.3">
      <c r="A6" s="6"/>
      <c r="B6" s="6"/>
      <c r="C6" s="521" t="s">
        <v>817</v>
      </c>
      <c r="D6" s="521"/>
      <c r="E6" s="9"/>
      <c r="F6" s="9" t="s">
        <v>826</v>
      </c>
      <c r="G6" s="521" t="s">
        <v>817</v>
      </c>
      <c r="H6" s="521"/>
      <c r="I6" s="9"/>
      <c r="J6" s="9" t="s">
        <v>826</v>
      </c>
      <c r="K6" s="521" t="s">
        <v>817</v>
      </c>
      <c r="L6" s="521"/>
      <c r="M6" s="9"/>
      <c r="N6" s="9" t="s">
        <v>826</v>
      </c>
      <c r="O6" s="521" t="s">
        <v>817</v>
      </c>
      <c r="P6" s="521"/>
      <c r="Q6" s="9"/>
      <c r="R6" s="9" t="s">
        <v>826</v>
      </c>
      <c r="S6" s="521" t="s">
        <v>817</v>
      </c>
      <c r="T6" s="521"/>
      <c r="U6" s="9"/>
      <c r="V6" s="9" t="s">
        <v>826</v>
      </c>
      <c r="W6" s="521" t="s">
        <v>817</v>
      </c>
      <c r="X6" s="521"/>
      <c r="Y6" s="9"/>
      <c r="Z6" s="9" t="s">
        <v>826</v>
      </c>
      <c r="AA6" s="521" t="s">
        <v>817</v>
      </c>
      <c r="AB6" s="521"/>
      <c r="AC6" s="9"/>
      <c r="AD6" s="9" t="s">
        <v>826</v>
      </c>
      <c r="AE6" s="521" t="s">
        <v>817</v>
      </c>
      <c r="AF6" s="521"/>
      <c r="AG6" s="9"/>
      <c r="AH6" s="9" t="s">
        <v>826</v>
      </c>
      <c r="AI6" s="521" t="s">
        <v>817</v>
      </c>
      <c r="AJ6" s="521"/>
      <c r="AK6" s="9"/>
      <c r="AL6" s="9" t="s">
        <v>826</v>
      </c>
      <c r="AM6" s="521" t="s">
        <v>817</v>
      </c>
      <c r="AN6" s="521"/>
      <c r="AO6" s="9"/>
      <c r="AP6" s="9" t="s">
        <v>826</v>
      </c>
      <c r="AQ6" s="521" t="s">
        <v>817</v>
      </c>
      <c r="AR6" s="521"/>
      <c r="AS6" s="9"/>
      <c r="AT6" s="9" t="s">
        <v>826</v>
      </c>
      <c r="AU6" s="521" t="s">
        <v>817</v>
      </c>
      <c r="AV6" s="521"/>
      <c r="AW6" s="9"/>
      <c r="AX6" s="9" t="s">
        <v>826</v>
      </c>
      <c r="AY6" s="521" t="s">
        <v>817</v>
      </c>
      <c r="AZ6" s="521"/>
      <c r="BA6" s="9"/>
      <c r="BB6" s="9" t="s">
        <v>826</v>
      </c>
      <c r="BC6" s="521" t="s">
        <v>817</v>
      </c>
      <c r="BD6" s="521"/>
      <c r="BE6" s="9"/>
      <c r="BF6" s="9" t="s">
        <v>826</v>
      </c>
      <c r="BG6" s="521" t="s">
        <v>817</v>
      </c>
      <c r="BH6" s="521"/>
      <c r="BI6" s="9"/>
      <c r="BJ6" s="9" t="s">
        <v>826</v>
      </c>
      <c r="BK6" s="521" t="s">
        <v>817</v>
      </c>
      <c r="BL6" s="521"/>
      <c r="BM6" s="9"/>
      <c r="BN6" s="9" t="s">
        <v>826</v>
      </c>
      <c r="BO6" s="521" t="s">
        <v>817</v>
      </c>
      <c r="BP6" s="521"/>
      <c r="BQ6" s="9"/>
      <c r="BR6" s="9" t="s">
        <v>826</v>
      </c>
      <c r="BS6" s="521" t="s">
        <v>817</v>
      </c>
      <c r="BT6" s="521"/>
      <c r="BU6" s="9"/>
      <c r="BV6" s="9" t="s">
        <v>826</v>
      </c>
      <c r="BW6" s="521" t="s">
        <v>817</v>
      </c>
      <c r="BX6" s="521"/>
      <c r="BY6" s="9"/>
      <c r="BZ6" s="9" t="s">
        <v>826</v>
      </c>
      <c r="CA6" s="521" t="s">
        <v>817</v>
      </c>
      <c r="CB6" s="521"/>
      <c r="CC6" s="9"/>
      <c r="CD6" s="9" t="s">
        <v>826</v>
      </c>
      <c r="CE6" s="521" t="s">
        <v>817</v>
      </c>
      <c r="CF6" s="521"/>
      <c r="CG6" s="9"/>
      <c r="CH6" s="9" t="s">
        <v>826</v>
      </c>
      <c r="CI6" s="521" t="s">
        <v>817</v>
      </c>
      <c r="CJ6" s="521"/>
      <c r="CK6" s="9"/>
      <c r="CL6" s="9" t="s">
        <v>826</v>
      </c>
      <c r="CM6" s="521" t="s">
        <v>817</v>
      </c>
      <c r="CN6" s="521"/>
      <c r="CO6" s="9"/>
      <c r="CP6" s="9" t="s">
        <v>826</v>
      </c>
      <c r="CQ6" s="521" t="s">
        <v>817</v>
      </c>
      <c r="CR6" s="521"/>
      <c r="CS6" s="9"/>
      <c r="CT6" s="9" t="s">
        <v>826</v>
      </c>
      <c r="CU6" s="521" t="s">
        <v>817</v>
      </c>
      <c r="CV6" s="521"/>
      <c r="CW6" s="9"/>
      <c r="CX6" s="9" t="s">
        <v>826</v>
      </c>
      <c r="CY6" s="521" t="s">
        <v>817</v>
      </c>
      <c r="CZ6" s="521"/>
      <c r="DA6" s="9"/>
      <c r="DB6" s="9" t="s">
        <v>826</v>
      </c>
      <c r="DC6" s="521" t="s">
        <v>817</v>
      </c>
      <c r="DD6" s="521"/>
      <c r="DE6" s="9"/>
      <c r="DF6" s="9" t="s">
        <v>826</v>
      </c>
      <c r="DG6" s="521" t="s">
        <v>817</v>
      </c>
      <c r="DH6" s="521"/>
      <c r="DI6" s="9"/>
      <c r="DJ6" s="9" t="s">
        <v>826</v>
      </c>
      <c r="DK6" s="521" t="s">
        <v>817</v>
      </c>
      <c r="DL6" s="521"/>
      <c r="DM6" s="9"/>
      <c r="DN6" s="9" t="s">
        <v>826</v>
      </c>
      <c r="DO6" s="521" t="s">
        <v>817</v>
      </c>
      <c r="DP6" s="521"/>
      <c r="DQ6" s="9"/>
      <c r="DR6" s="9" t="s">
        <v>826</v>
      </c>
      <c r="DS6" s="521" t="s">
        <v>817</v>
      </c>
      <c r="DT6" s="521"/>
      <c r="DU6" s="9"/>
      <c r="DV6" s="9" t="s">
        <v>826</v>
      </c>
      <c r="DW6" s="521" t="s">
        <v>817</v>
      </c>
      <c r="DX6" s="521"/>
      <c r="DY6" s="9"/>
      <c r="DZ6" s="9" t="s">
        <v>826</v>
      </c>
      <c r="EA6" s="521" t="s">
        <v>817</v>
      </c>
      <c r="EB6" s="521"/>
      <c r="EC6" s="9"/>
      <c r="ED6" s="9" t="s">
        <v>826</v>
      </c>
      <c r="EE6" s="521" t="s">
        <v>817</v>
      </c>
      <c r="EF6" s="521"/>
      <c r="EG6" s="9"/>
      <c r="EH6" s="9" t="s">
        <v>826</v>
      </c>
      <c r="EI6" s="521" t="s">
        <v>817</v>
      </c>
      <c r="EJ6" s="521"/>
      <c r="EK6" s="9"/>
      <c r="EL6" s="9" t="s">
        <v>826</v>
      </c>
      <c r="EM6" s="521" t="s">
        <v>817</v>
      </c>
      <c r="EN6" s="521"/>
      <c r="EO6" s="9"/>
      <c r="EP6" s="9" t="s">
        <v>826</v>
      </c>
      <c r="EQ6" s="521" t="s">
        <v>817</v>
      </c>
      <c r="ER6" s="521"/>
      <c r="ES6" s="9"/>
      <c r="ET6" s="9" t="s">
        <v>826</v>
      </c>
      <c r="EU6" s="521" t="s">
        <v>817</v>
      </c>
      <c r="EV6" s="521"/>
      <c r="EW6" s="9"/>
      <c r="EX6" s="9" t="s">
        <v>826</v>
      </c>
      <c r="EY6" s="521" t="s">
        <v>817</v>
      </c>
      <c r="EZ6" s="521"/>
      <c r="FA6" s="9"/>
      <c r="FB6" s="9" t="s">
        <v>826</v>
      </c>
      <c r="FC6" s="521" t="s">
        <v>817</v>
      </c>
      <c r="FD6" s="521"/>
      <c r="FE6" s="9"/>
      <c r="FF6" s="9" t="s">
        <v>826</v>
      </c>
      <c r="FG6" s="521" t="s">
        <v>817</v>
      </c>
      <c r="FH6" s="521"/>
      <c r="FI6" s="9"/>
      <c r="FJ6" s="9" t="s">
        <v>826</v>
      </c>
      <c r="FK6" s="521" t="s">
        <v>817</v>
      </c>
      <c r="FL6" s="521"/>
      <c r="FM6" s="9"/>
      <c r="FN6" s="9" t="s">
        <v>826</v>
      </c>
      <c r="FO6" s="521" t="s">
        <v>817</v>
      </c>
      <c r="FP6" s="521"/>
      <c r="FQ6" s="9"/>
      <c r="FR6" s="9" t="s">
        <v>826</v>
      </c>
      <c r="FS6" s="521" t="s">
        <v>817</v>
      </c>
      <c r="FT6" s="521"/>
      <c r="FU6" s="9"/>
      <c r="FV6" s="9" t="s">
        <v>826</v>
      </c>
      <c r="FW6" s="521" t="s">
        <v>817</v>
      </c>
      <c r="FX6" s="521"/>
      <c r="FY6" s="9"/>
      <c r="FZ6" s="9" t="s">
        <v>826</v>
      </c>
      <c r="GA6" s="521" t="s">
        <v>817</v>
      </c>
      <c r="GB6" s="521"/>
      <c r="GC6" s="9"/>
      <c r="GD6" s="9" t="s">
        <v>826</v>
      </c>
      <c r="GE6" s="521" t="s">
        <v>817</v>
      </c>
      <c r="GF6" s="521"/>
      <c r="GG6" s="9"/>
      <c r="GH6" s="9" t="s">
        <v>826</v>
      </c>
      <c r="GI6" s="521" t="s">
        <v>817</v>
      </c>
      <c r="GJ6" s="521"/>
      <c r="GK6" s="9"/>
      <c r="GL6" s="9" t="s">
        <v>826</v>
      </c>
      <c r="GM6" s="521" t="s">
        <v>817</v>
      </c>
      <c r="GN6" s="521"/>
      <c r="GO6" s="9"/>
      <c r="GP6" s="9" t="s">
        <v>826</v>
      </c>
      <c r="GQ6" s="521" t="s">
        <v>817</v>
      </c>
      <c r="GR6" s="521"/>
      <c r="GS6" s="9"/>
      <c r="GT6" s="9" t="s">
        <v>826</v>
      </c>
      <c r="GU6" s="521" t="s">
        <v>817</v>
      </c>
      <c r="GV6" s="521"/>
      <c r="GW6" s="9"/>
      <c r="GX6" s="9" t="s">
        <v>826</v>
      </c>
      <c r="GY6" s="521" t="s">
        <v>817</v>
      </c>
      <c r="GZ6" s="521"/>
      <c r="HA6" s="9"/>
      <c r="HB6" s="9" t="s">
        <v>826</v>
      </c>
      <c r="HC6" s="521" t="s">
        <v>817</v>
      </c>
      <c r="HD6" s="521"/>
      <c r="HE6" s="9"/>
      <c r="HF6" s="9" t="s">
        <v>826</v>
      </c>
      <c r="HG6" s="521" t="s">
        <v>817</v>
      </c>
      <c r="HH6" s="521"/>
      <c r="HI6" s="9"/>
      <c r="HJ6" s="9" t="s">
        <v>826</v>
      </c>
      <c r="HK6" s="521" t="s">
        <v>817</v>
      </c>
      <c r="HL6" s="521"/>
      <c r="HM6" s="9"/>
      <c r="HN6" s="9" t="s">
        <v>826</v>
      </c>
      <c r="HO6" s="521" t="s">
        <v>817</v>
      </c>
      <c r="HP6" s="521"/>
      <c r="HQ6" s="9"/>
      <c r="HR6" s="9" t="s">
        <v>826</v>
      </c>
      <c r="HS6" s="521" t="s">
        <v>817</v>
      </c>
      <c r="HT6" s="521"/>
      <c r="HU6" s="9"/>
      <c r="HV6" s="9" t="s">
        <v>826</v>
      </c>
      <c r="HW6" s="521" t="s">
        <v>817</v>
      </c>
      <c r="HX6" s="521"/>
      <c r="HY6" s="9"/>
      <c r="HZ6" s="9" t="s">
        <v>826</v>
      </c>
      <c r="IA6" s="521" t="s">
        <v>817</v>
      </c>
      <c r="IB6" s="521"/>
      <c r="IC6" s="9"/>
      <c r="ID6" s="9" t="s">
        <v>826</v>
      </c>
      <c r="IE6" s="521" t="s">
        <v>817</v>
      </c>
      <c r="IF6" s="521"/>
      <c r="IG6" s="9"/>
      <c r="IH6" s="9" t="s">
        <v>826</v>
      </c>
      <c r="II6" s="521" t="s">
        <v>817</v>
      </c>
      <c r="IJ6" s="521"/>
      <c r="IK6" s="9"/>
      <c r="IL6" s="9" t="s">
        <v>826</v>
      </c>
      <c r="IM6" s="521" t="s">
        <v>817</v>
      </c>
      <c r="IN6" s="521"/>
      <c r="IO6" s="9"/>
      <c r="IP6" s="9" t="s">
        <v>826</v>
      </c>
      <c r="IQ6" s="521" t="s">
        <v>817</v>
      </c>
      <c r="IR6" s="521"/>
      <c r="IS6" s="9"/>
      <c r="IT6" s="9" t="s">
        <v>826</v>
      </c>
    </row>
    <row r="7" spans="1:254" ht="15.75" x14ac:dyDescent="0.25">
      <c r="A7" s="9" t="s">
        <v>836</v>
      </c>
      <c r="B7" s="9"/>
      <c r="C7" s="9"/>
      <c r="D7" s="9"/>
      <c r="E7" s="9" t="s">
        <v>822</v>
      </c>
      <c r="F7" s="9" t="s">
        <v>827</v>
      </c>
      <c r="G7" s="9"/>
      <c r="H7" s="9"/>
      <c r="I7" s="9" t="s">
        <v>822</v>
      </c>
      <c r="J7" s="9" t="s">
        <v>827</v>
      </c>
      <c r="K7" s="9"/>
      <c r="L7" s="9"/>
      <c r="M7" s="9" t="s">
        <v>822</v>
      </c>
      <c r="N7" s="9" t="s">
        <v>827</v>
      </c>
      <c r="O7" s="9"/>
      <c r="P7" s="9"/>
      <c r="Q7" s="9" t="s">
        <v>822</v>
      </c>
      <c r="R7" s="9" t="s">
        <v>827</v>
      </c>
      <c r="S7" s="9"/>
      <c r="T7" s="9"/>
      <c r="U7" s="9" t="s">
        <v>822</v>
      </c>
      <c r="V7" s="9" t="s">
        <v>827</v>
      </c>
      <c r="W7" s="9"/>
      <c r="X7" s="9"/>
      <c r="Y7" s="9" t="s">
        <v>822</v>
      </c>
      <c r="Z7" s="9" t="s">
        <v>827</v>
      </c>
      <c r="AA7" s="9"/>
      <c r="AB7" s="9"/>
      <c r="AC7" s="9" t="s">
        <v>822</v>
      </c>
      <c r="AD7" s="9" t="s">
        <v>827</v>
      </c>
      <c r="AE7" s="9"/>
      <c r="AF7" s="9"/>
      <c r="AG7" s="9" t="s">
        <v>822</v>
      </c>
      <c r="AH7" s="9" t="s">
        <v>827</v>
      </c>
      <c r="AI7" s="9"/>
      <c r="AJ7" s="9"/>
      <c r="AK7" s="9" t="s">
        <v>822</v>
      </c>
      <c r="AL7" s="9" t="s">
        <v>827</v>
      </c>
      <c r="AM7" s="9"/>
      <c r="AN7" s="9"/>
      <c r="AO7" s="9" t="s">
        <v>822</v>
      </c>
      <c r="AP7" s="9" t="s">
        <v>827</v>
      </c>
      <c r="AQ7" s="9"/>
      <c r="AR7" s="9"/>
      <c r="AS7" s="9" t="s">
        <v>822</v>
      </c>
      <c r="AT7" s="9" t="s">
        <v>827</v>
      </c>
      <c r="AU7" s="9"/>
      <c r="AV7" s="9"/>
      <c r="AW7" s="9" t="s">
        <v>822</v>
      </c>
      <c r="AX7" s="9" t="s">
        <v>827</v>
      </c>
      <c r="AY7" s="9"/>
      <c r="AZ7" s="9"/>
      <c r="BA7" s="9" t="s">
        <v>822</v>
      </c>
      <c r="BB7" s="9" t="s">
        <v>827</v>
      </c>
      <c r="BC7" s="9"/>
      <c r="BD7" s="9"/>
      <c r="BE7" s="9" t="s">
        <v>822</v>
      </c>
      <c r="BF7" s="9" t="s">
        <v>827</v>
      </c>
      <c r="BG7" s="9"/>
      <c r="BH7" s="9"/>
      <c r="BI7" s="9" t="s">
        <v>822</v>
      </c>
      <c r="BJ7" s="9" t="s">
        <v>827</v>
      </c>
      <c r="BK7" s="9"/>
      <c r="BL7" s="9"/>
      <c r="BM7" s="9" t="s">
        <v>822</v>
      </c>
      <c r="BN7" s="9" t="s">
        <v>827</v>
      </c>
      <c r="BO7" s="9"/>
      <c r="BP7" s="9"/>
      <c r="BQ7" s="9" t="s">
        <v>822</v>
      </c>
      <c r="BR7" s="9" t="s">
        <v>827</v>
      </c>
      <c r="BS7" s="9"/>
      <c r="BT7" s="9"/>
      <c r="BU7" s="9" t="s">
        <v>822</v>
      </c>
      <c r="BV7" s="9" t="s">
        <v>827</v>
      </c>
      <c r="BW7" s="9"/>
      <c r="BX7" s="9"/>
      <c r="BY7" s="9" t="s">
        <v>822</v>
      </c>
      <c r="BZ7" s="9" t="s">
        <v>827</v>
      </c>
      <c r="CA7" s="9"/>
      <c r="CB7" s="9"/>
      <c r="CC7" s="9" t="s">
        <v>822</v>
      </c>
      <c r="CD7" s="9" t="s">
        <v>827</v>
      </c>
      <c r="CE7" s="9"/>
      <c r="CF7" s="9"/>
      <c r="CG7" s="9" t="s">
        <v>822</v>
      </c>
      <c r="CH7" s="9" t="s">
        <v>827</v>
      </c>
      <c r="CI7" s="9"/>
      <c r="CJ7" s="9"/>
      <c r="CK7" s="9" t="s">
        <v>822</v>
      </c>
      <c r="CL7" s="9" t="s">
        <v>827</v>
      </c>
      <c r="CM7" s="9"/>
      <c r="CN7" s="9"/>
      <c r="CO7" s="9" t="s">
        <v>822</v>
      </c>
      <c r="CP7" s="9" t="s">
        <v>827</v>
      </c>
      <c r="CQ7" s="9"/>
      <c r="CR7" s="9"/>
      <c r="CS7" s="9" t="s">
        <v>822</v>
      </c>
      <c r="CT7" s="9" t="s">
        <v>827</v>
      </c>
      <c r="CU7" s="9"/>
      <c r="CV7" s="9"/>
      <c r="CW7" s="9" t="s">
        <v>822</v>
      </c>
      <c r="CX7" s="9" t="s">
        <v>827</v>
      </c>
      <c r="CY7" s="9"/>
      <c r="CZ7" s="9"/>
      <c r="DA7" s="9" t="s">
        <v>822</v>
      </c>
      <c r="DB7" s="9" t="s">
        <v>827</v>
      </c>
      <c r="DC7" s="9"/>
      <c r="DD7" s="9"/>
      <c r="DE7" s="9" t="s">
        <v>822</v>
      </c>
      <c r="DF7" s="9" t="s">
        <v>827</v>
      </c>
      <c r="DG7" s="9"/>
      <c r="DH7" s="9"/>
      <c r="DI7" s="9" t="s">
        <v>822</v>
      </c>
      <c r="DJ7" s="9" t="s">
        <v>827</v>
      </c>
      <c r="DK7" s="9"/>
      <c r="DL7" s="9"/>
      <c r="DM7" s="9" t="s">
        <v>822</v>
      </c>
      <c r="DN7" s="9" t="s">
        <v>827</v>
      </c>
      <c r="DO7" s="9"/>
      <c r="DP7" s="9"/>
      <c r="DQ7" s="9" t="s">
        <v>822</v>
      </c>
      <c r="DR7" s="9" t="s">
        <v>827</v>
      </c>
      <c r="DS7" s="9"/>
      <c r="DT7" s="9"/>
      <c r="DU7" s="9" t="s">
        <v>822</v>
      </c>
      <c r="DV7" s="9" t="s">
        <v>827</v>
      </c>
      <c r="DW7" s="9"/>
      <c r="DX7" s="9"/>
      <c r="DY7" s="9" t="s">
        <v>822</v>
      </c>
      <c r="DZ7" s="9" t="s">
        <v>827</v>
      </c>
      <c r="EA7" s="9"/>
      <c r="EB7" s="9"/>
      <c r="EC7" s="9" t="s">
        <v>822</v>
      </c>
      <c r="ED7" s="9" t="s">
        <v>827</v>
      </c>
      <c r="EE7" s="9"/>
      <c r="EF7" s="9"/>
      <c r="EG7" s="9" t="s">
        <v>822</v>
      </c>
      <c r="EH7" s="9" t="s">
        <v>827</v>
      </c>
      <c r="EI7" s="9"/>
      <c r="EJ7" s="9"/>
      <c r="EK7" s="9" t="s">
        <v>822</v>
      </c>
      <c r="EL7" s="9" t="s">
        <v>827</v>
      </c>
      <c r="EM7" s="9"/>
      <c r="EN7" s="9"/>
      <c r="EO7" s="9" t="s">
        <v>822</v>
      </c>
      <c r="EP7" s="9" t="s">
        <v>827</v>
      </c>
      <c r="EQ7" s="9"/>
      <c r="ER7" s="9"/>
      <c r="ES7" s="9" t="s">
        <v>822</v>
      </c>
      <c r="ET7" s="9" t="s">
        <v>827</v>
      </c>
      <c r="EU7" s="9"/>
      <c r="EV7" s="9"/>
      <c r="EW7" s="9" t="s">
        <v>822</v>
      </c>
      <c r="EX7" s="9" t="s">
        <v>827</v>
      </c>
      <c r="EY7" s="9"/>
      <c r="EZ7" s="9"/>
      <c r="FA7" s="9" t="s">
        <v>822</v>
      </c>
      <c r="FB7" s="9" t="s">
        <v>827</v>
      </c>
      <c r="FC7" s="9"/>
      <c r="FD7" s="9"/>
      <c r="FE7" s="9" t="s">
        <v>822</v>
      </c>
      <c r="FF7" s="9" t="s">
        <v>827</v>
      </c>
      <c r="FG7" s="9"/>
      <c r="FH7" s="9"/>
      <c r="FI7" s="9" t="s">
        <v>822</v>
      </c>
      <c r="FJ7" s="9" t="s">
        <v>827</v>
      </c>
      <c r="FK7" s="9"/>
      <c r="FL7" s="9"/>
      <c r="FM7" s="9" t="s">
        <v>822</v>
      </c>
      <c r="FN7" s="9" t="s">
        <v>827</v>
      </c>
      <c r="FO7" s="9"/>
      <c r="FP7" s="9"/>
      <c r="FQ7" s="9" t="s">
        <v>822</v>
      </c>
      <c r="FR7" s="9" t="s">
        <v>827</v>
      </c>
      <c r="FS7" s="9"/>
      <c r="FT7" s="9"/>
      <c r="FU7" s="9" t="s">
        <v>822</v>
      </c>
      <c r="FV7" s="9" t="s">
        <v>827</v>
      </c>
      <c r="FW7" s="9"/>
      <c r="FX7" s="9"/>
      <c r="FY7" s="9" t="s">
        <v>822</v>
      </c>
      <c r="FZ7" s="9" t="s">
        <v>827</v>
      </c>
      <c r="GA7" s="9"/>
      <c r="GB7" s="9"/>
      <c r="GC7" s="9" t="s">
        <v>822</v>
      </c>
      <c r="GD7" s="9" t="s">
        <v>827</v>
      </c>
      <c r="GE7" s="9"/>
      <c r="GF7" s="9"/>
      <c r="GG7" s="9" t="s">
        <v>822</v>
      </c>
      <c r="GH7" s="9" t="s">
        <v>827</v>
      </c>
      <c r="GI7" s="9"/>
      <c r="GJ7" s="9"/>
      <c r="GK7" s="9" t="s">
        <v>822</v>
      </c>
      <c r="GL7" s="9" t="s">
        <v>827</v>
      </c>
      <c r="GM7" s="9"/>
      <c r="GN7" s="9"/>
      <c r="GO7" s="9" t="s">
        <v>822</v>
      </c>
      <c r="GP7" s="9" t="s">
        <v>827</v>
      </c>
      <c r="GQ7" s="9"/>
      <c r="GR7" s="9"/>
      <c r="GS7" s="9" t="s">
        <v>822</v>
      </c>
      <c r="GT7" s="9" t="s">
        <v>827</v>
      </c>
      <c r="GU7" s="9"/>
      <c r="GV7" s="9"/>
      <c r="GW7" s="9" t="s">
        <v>822</v>
      </c>
      <c r="GX7" s="9" t="s">
        <v>827</v>
      </c>
      <c r="GY7" s="9"/>
      <c r="GZ7" s="9"/>
      <c r="HA7" s="9" t="s">
        <v>822</v>
      </c>
      <c r="HB7" s="9" t="s">
        <v>827</v>
      </c>
      <c r="HC7" s="9"/>
      <c r="HD7" s="9"/>
      <c r="HE7" s="9" t="s">
        <v>822</v>
      </c>
      <c r="HF7" s="9" t="s">
        <v>827</v>
      </c>
      <c r="HG7" s="9"/>
      <c r="HH7" s="9"/>
      <c r="HI7" s="9" t="s">
        <v>822</v>
      </c>
      <c r="HJ7" s="9" t="s">
        <v>827</v>
      </c>
      <c r="HK7" s="9"/>
      <c r="HL7" s="9"/>
      <c r="HM7" s="9" t="s">
        <v>822</v>
      </c>
      <c r="HN7" s="9" t="s">
        <v>827</v>
      </c>
      <c r="HO7" s="9"/>
      <c r="HP7" s="9"/>
      <c r="HQ7" s="9" t="s">
        <v>822</v>
      </c>
      <c r="HR7" s="9" t="s">
        <v>827</v>
      </c>
      <c r="HS7" s="9"/>
      <c r="HT7" s="9"/>
      <c r="HU7" s="9" t="s">
        <v>822</v>
      </c>
      <c r="HV7" s="9" t="s">
        <v>827</v>
      </c>
      <c r="HW7" s="9"/>
      <c r="HX7" s="9"/>
      <c r="HY7" s="9" t="s">
        <v>822</v>
      </c>
      <c r="HZ7" s="9" t="s">
        <v>827</v>
      </c>
      <c r="IA7" s="9"/>
      <c r="IB7" s="9"/>
      <c r="IC7" s="9" t="s">
        <v>822</v>
      </c>
      <c r="ID7" s="9" t="s">
        <v>827</v>
      </c>
      <c r="IE7" s="9"/>
      <c r="IF7" s="9"/>
      <c r="IG7" s="9" t="s">
        <v>822</v>
      </c>
      <c r="IH7" s="9" t="s">
        <v>827</v>
      </c>
      <c r="II7" s="9"/>
      <c r="IJ7" s="9"/>
      <c r="IK7" s="9" t="s">
        <v>822</v>
      </c>
      <c r="IL7" s="9" t="s">
        <v>827</v>
      </c>
      <c r="IM7" s="9"/>
      <c r="IN7" s="9"/>
      <c r="IO7" s="9" t="s">
        <v>822</v>
      </c>
      <c r="IP7" s="9" t="s">
        <v>827</v>
      </c>
      <c r="IQ7" s="9"/>
      <c r="IR7" s="9"/>
      <c r="IS7" s="9" t="s">
        <v>822</v>
      </c>
      <c r="IT7" s="9" t="s">
        <v>827</v>
      </c>
    </row>
    <row r="8" spans="1:254" ht="16.5" thickBot="1" x14ac:dyDescent="0.3">
      <c r="A8" s="515" t="s">
        <v>837</v>
      </c>
      <c r="B8" s="515" t="s">
        <v>838</v>
      </c>
      <c r="C8" s="515" t="s">
        <v>818</v>
      </c>
      <c r="D8" s="515" t="s">
        <v>819</v>
      </c>
      <c r="E8" s="515" t="s">
        <v>823</v>
      </c>
      <c r="F8" s="515" t="s">
        <v>828</v>
      </c>
      <c r="G8" s="515" t="s">
        <v>818</v>
      </c>
      <c r="H8" s="515" t="s">
        <v>819</v>
      </c>
      <c r="I8" s="515" t="s">
        <v>823</v>
      </c>
      <c r="J8" s="515" t="s">
        <v>828</v>
      </c>
      <c r="K8" s="515" t="s">
        <v>818</v>
      </c>
      <c r="L8" s="515" t="s">
        <v>819</v>
      </c>
      <c r="M8" s="515" t="s">
        <v>823</v>
      </c>
      <c r="N8" s="515" t="s">
        <v>828</v>
      </c>
      <c r="O8" s="515" t="s">
        <v>818</v>
      </c>
      <c r="P8" s="515" t="s">
        <v>819</v>
      </c>
      <c r="Q8" s="515" t="s">
        <v>823</v>
      </c>
      <c r="R8" s="515" t="s">
        <v>828</v>
      </c>
      <c r="S8" s="515" t="s">
        <v>818</v>
      </c>
      <c r="T8" s="515" t="s">
        <v>819</v>
      </c>
      <c r="U8" s="515" t="s">
        <v>823</v>
      </c>
      <c r="V8" s="515" t="s">
        <v>828</v>
      </c>
      <c r="W8" s="515" t="s">
        <v>818</v>
      </c>
      <c r="X8" s="515" t="s">
        <v>819</v>
      </c>
      <c r="Y8" s="515" t="s">
        <v>823</v>
      </c>
      <c r="Z8" s="515" t="s">
        <v>828</v>
      </c>
      <c r="AA8" s="515" t="s">
        <v>818</v>
      </c>
      <c r="AB8" s="515" t="s">
        <v>819</v>
      </c>
      <c r="AC8" s="515" t="s">
        <v>823</v>
      </c>
      <c r="AD8" s="515" t="s">
        <v>828</v>
      </c>
      <c r="AE8" s="515" t="s">
        <v>818</v>
      </c>
      <c r="AF8" s="515" t="s">
        <v>819</v>
      </c>
      <c r="AG8" s="515" t="s">
        <v>823</v>
      </c>
      <c r="AH8" s="515" t="s">
        <v>828</v>
      </c>
      <c r="AI8" s="515" t="s">
        <v>818</v>
      </c>
      <c r="AJ8" s="515" t="s">
        <v>819</v>
      </c>
      <c r="AK8" s="515" t="s">
        <v>823</v>
      </c>
      <c r="AL8" s="515" t="s">
        <v>828</v>
      </c>
      <c r="AM8" s="515" t="s">
        <v>818</v>
      </c>
      <c r="AN8" s="515" t="s">
        <v>819</v>
      </c>
      <c r="AO8" s="515" t="s">
        <v>823</v>
      </c>
      <c r="AP8" s="515" t="s">
        <v>828</v>
      </c>
      <c r="AQ8" s="515" t="s">
        <v>818</v>
      </c>
      <c r="AR8" s="515" t="s">
        <v>819</v>
      </c>
      <c r="AS8" s="515" t="s">
        <v>823</v>
      </c>
      <c r="AT8" s="515" t="s">
        <v>828</v>
      </c>
      <c r="AU8" s="515" t="s">
        <v>818</v>
      </c>
      <c r="AV8" s="515" t="s">
        <v>819</v>
      </c>
      <c r="AW8" s="515" t="s">
        <v>823</v>
      </c>
      <c r="AX8" s="515" t="s">
        <v>828</v>
      </c>
      <c r="AY8" s="515" t="s">
        <v>818</v>
      </c>
      <c r="AZ8" s="515" t="s">
        <v>819</v>
      </c>
      <c r="BA8" s="515" t="s">
        <v>823</v>
      </c>
      <c r="BB8" s="515" t="s">
        <v>828</v>
      </c>
      <c r="BC8" s="515" t="s">
        <v>818</v>
      </c>
      <c r="BD8" s="515" t="s">
        <v>819</v>
      </c>
      <c r="BE8" s="515" t="s">
        <v>823</v>
      </c>
      <c r="BF8" s="515" t="s">
        <v>828</v>
      </c>
      <c r="BG8" s="515" t="s">
        <v>818</v>
      </c>
      <c r="BH8" s="515" t="s">
        <v>819</v>
      </c>
      <c r="BI8" s="515" t="s">
        <v>823</v>
      </c>
      <c r="BJ8" s="515" t="s">
        <v>828</v>
      </c>
      <c r="BK8" s="515" t="s">
        <v>818</v>
      </c>
      <c r="BL8" s="515" t="s">
        <v>819</v>
      </c>
      <c r="BM8" s="515" t="s">
        <v>823</v>
      </c>
      <c r="BN8" s="515" t="s">
        <v>828</v>
      </c>
      <c r="BO8" s="515" t="s">
        <v>818</v>
      </c>
      <c r="BP8" s="515" t="s">
        <v>819</v>
      </c>
      <c r="BQ8" s="515" t="s">
        <v>823</v>
      </c>
      <c r="BR8" s="515" t="s">
        <v>828</v>
      </c>
      <c r="BS8" s="515" t="s">
        <v>818</v>
      </c>
      <c r="BT8" s="515" t="s">
        <v>819</v>
      </c>
      <c r="BU8" s="515" t="s">
        <v>823</v>
      </c>
      <c r="BV8" s="515" t="s">
        <v>828</v>
      </c>
      <c r="BW8" s="515" t="s">
        <v>818</v>
      </c>
      <c r="BX8" s="515" t="s">
        <v>819</v>
      </c>
      <c r="BY8" s="515" t="s">
        <v>823</v>
      </c>
      <c r="BZ8" s="515" t="s">
        <v>828</v>
      </c>
      <c r="CA8" s="515" t="s">
        <v>818</v>
      </c>
      <c r="CB8" s="515" t="s">
        <v>819</v>
      </c>
      <c r="CC8" s="515" t="s">
        <v>823</v>
      </c>
      <c r="CD8" s="515" t="s">
        <v>828</v>
      </c>
      <c r="CE8" s="515" t="s">
        <v>818</v>
      </c>
      <c r="CF8" s="515" t="s">
        <v>819</v>
      </c>
      <c r="CG8" s="515" t="s">
        <v>823</v>
      </c>
      <c r="CH8" s="515" t="s">
        <v>828</v>
      </c>
      <c r="CI8" s="515" t="s">
        <v>818</v>
      </c>
      <c r="CJ8" s="515" t="s">
        <v>819</v>
      </c>
      <c r="CK8" s="515" t="s">
        <v>823</v>
      </c>
      <c r="CL8" s="515" t="s">
        <v>828</v>
      </c>
      <c r="CM8" s="515" t="s">
        <v>818</v>
      </c>
      <c r="CN8" s="515" t="s">
        <v>819</v>
      </c>
      <c r="CO8" s="515" t="s">
        <v>823</v>
      </c>
      <c r="CP8" s="515" t="s">
        <v>828</v>
      </c>
      <c r="CQ8" s="515" t="s">
        <v>818</v>
      </c>
      <c r="CR8" s="515" t="s">
        <v>819</v>
      </c>
      <c r="CS8" s="515" t="s">
        <v>823</v>
      </c>
      <c r="CT8" s="515" t="s">
        <v>828</v>
      </c>
      <c r="CU8" s="515" t="s">
        <v>818</v>
      </c>
      <c r="CV8" s="515" t="s">
        <v>819</v>
      </c>
      <c r="CW8" s="515" t="s">
        <v>823</v>
      </c>
      <c r="CX8" s="515" t="s">
        <v>828</v>
      </c>
      <c r="CY8" s="515" t="s">
        <v>818</v>
      </c>
      <c r="CZ8" s="515" t="s">
        <v>819</v>
      </c>
      <c r="DA8" s="515" t="s">
        <v>823</v>
      </c>
      <c r="DB8" s="515" t="s">
        <v>828</v>
      </c>
      <c r="DC8" s="515" t="s">
        <v>818</v>
      </c>
      <c r="DD8" s="515" t="s">
        <v>819</v>
      </c>
      <c r="DE8" s="515" t="s">
        <v>823</v>
      </c>
      <c r="DF8" s="515" t="s">
        <v>828</v>
      </c>
      <c r="DG8" s="515" t="s">
        <v>818</v>
      </c>
      <c r="DH8" s="515" t="s">
        <v>819</v>
      </c>
      <c r="DI8" s="515" t="s">
        <v>823</v>
      </c>
      <c r="DJ8" s="515" t="s">
        <v>828</v>
      </c>
      <c r="DK8" s="515" t="s">
        <v>818</v>
      </c>
      <c r="DL8" s="515" t="s">
        <v>819</v>
      </c>
      <c r="DM8" s="515" t="s">
        <v>823</v>
      </c>
      <c r="DN8" s="515" t="s">
        <v>828</v>
      </c>
      <c r="DO8" s="515" t="s">
        <v>818</v>
      </c>
      <c r="DP8" s="515" t="s">
        <v>819</v>
      </c>
      <c r="DQ8" s="515" t="s">
        <v>823</v>
      </c>
      <c r="DR8" s="515" t="s">
        <v>828</v>
      </c>
      <c r="DS8" s="515" t="s">
        <v>818</v>
      </c>
      <c r="DT8" s="515" t="s">
        <v>819</v>
      </c>
      <c r="DU8" s="515" t="s">
        <v>823</v>
      </c>
      <c r="DV8" s="515" t="s">
        <v>828</v>
      </c>
      <c r="DW8" s="515" t="s">
        <v>818</v>
      </c>
      <c r="DX8" s="515" t="s">
        <v>819</v>
      </c>
      <c r="DY8" s="515" t="s">
        <v>823</v>
      </c>
      <c r="DZ8" s="515" t="s">
        <v>828</v>
      </c>
      <c r="EA8" s="515" t="s">
        <v>818</v>
      </c>
      <c r="EB8" s="515" t="s">
        <v>819</v>
      </c>
      <c r="EC8" s="515" t="s">
        <v>823</v>
      </c>
      <c r="ED8" s="515" t="s">
        <v>828</v>
      </c>
      <c r="EE8" s="515" t="s">
        <v>818</v>
      </c>
      <c r="EF8" s="515" t="s">
        <v>819</v>
      </c>
      <c r="EG8" s="515" t="s">
        <v>823</v>
      </c>
      <c r="EH8" s="515" t="s">
        <v>828</v>
      </c>
      <c r="EI8" s="515" t="s">
        <v>818</v>
      </c>
      <c r="EJ8" s="515" t="s">
        <v>819</v>
      </c>
      <c r="EK8" s="515" t="s">
        <v>823</v>
      </c>
      <c r="EL8" s="515" t="s">
        <v>828</v>
      </c>
      <c r="EM8" s="515" t="s">
        <v>818</v>
      </c>
      <c r="EN8" s="515" t="s">
        <v>819</v>
      </c>
      <c r="EO8" s="515" t="s">
        <v>823</v>
      </c>
      <c r="EP8" s="515" t="s">
        <v>828</v>
      </c>
      <c r="EQ8" s="515" t="s">
        <v>818</v>
      </c>
      <c r="ER8" s="515" t="s">
        <v>819</v>
      </c>
      <c r="ES8" s="515" t="s">
        <v>823</v>
      </c>
      <c r="ET8" s="515" t="s">
        <v>828</v>
      </c>
      <c r="EU8" s="515" t="s">
        <v>818</v>
      </c>
      <c r="EV8" s="515" t="s">
        <v>819</v>
      </c>
      <c r="EW8" s="515" t="s">
        <v>823</v>
      </c>
      <c r="EX8" s="515" t="s">
        <v>828</v>
      </c>
      <c r="EY8" s="515" t="s">
        <v>818</v>
      </c>
      <c r="EZ8" s="515" t="s">
        <v>819</v>
      </c>
      <c r="FA8" s="515" t="s">
        <v>823</v>
      </c>
      <c r="FB8" s="515" t="s">
        <v>828</v>
      </c>
      <c r="FC8" s="515" t="s">
        <v>818</v>
      </c>
      <c r="FD8" s="515" t="s">
        <v>819</v>
      </c>
      <c r="FE8" s="515" t="s">
        <v>823</v>
      </c>
      <c r="FF8" s="515" t="s">
        <v>828</v>
      </c>
      <c r="FG8" s="515" t="s">
        <v>818</v>
      </c>
      <c r="FH8" s="515" t="s">
        <v>819</v>
      </c>
      <c r="FI8" s="515" t="s">
        <v>823</v>
      </c>
      <c r="FJ8" s="515" t="s">
        <v>828</v>
      </c>
      <c r="FK8" s="515" t="s">
        <v>818</v>
      </c>
      <c r="FL8" s="515" t="s">
        <v>819</v>
      </c>
      <c r="FM8" s="515" t="s">
        <v>823</v>
      </c>
      <c r="FN8" s="515" t="s">
        <v>828</v>
      </c>
      <c r="FO8" s="515" t="s">
        <v>818</v>
      </c>
      <c r="FP8" s="515" t="s">
        <v>819</v>
      </c>
      <c r="FQ8" s="515" t="s">
        <v>823</v>
      </c>
      <c r="FR8" s="515" t="s">
        <v>828</v>
      </c>
      <c r="FS8" s="515" t="s">
        <v>818</v>
      </c>
      <c r="FT8" s="515" t="s">
        <v>819</v>
      </c>
      <c r="FU8" s="515" t="s">
        <v>823</v>
      </c>
      <c r="FV8" s="515" t="s">
        <v>828</v>
      </c>
      <c r="FW8" s="515" t="s">
        <v>818</v>
      </c>
      <c r="FX8" s="515" t="s">
        <v>819</v>
      </c>
      <c r="FY8" s="515" t="s">
        <v>823</v>
      </c>
      <c r="FZ8" s="515" t="s">
        <v>828</v>
      </c>
      <c r="GA8" s="515" t="s">
        <v>818</v>
      </c>
      <c r="GB8" s="515" t="s">
        <v>819</v>
      </c>
      <c r="GC8" s="515" t="s">
        <v>823</v>
      </c>
      <c r="GD8" s="515" t="s">
        <v>828</v>
      </c>
      <c r="GE8" s="515" t="s">
        <v>818</v>
      </c>
      <c r="GF8" s="515" t="s">
        <v>819</v>
      </c>
      <c r="GG8" s="515" t="s">
        <v>823</v>
      </c>
      <c r="GH8" s="515" t="s">
        <v>828</v>
      </c>
      <c r="GI8" s="515" t="s">
        <v>818</v>
      </c>
      <c r="GJ8" s="515" t="s">
        <v>819</v>
      </c>
      <c r="GK8" s="515" t="s">
        <v>823</v>
      </c>
      <c r="GL8" s="515" t="s">
        <v>828</v>
      </c>
      <c r="GM8" s="515" t="s">
        <v>818</v>
      </c>
      <c r="GN8" s="515" t="s">
        <v>819</v>
      </c>
      <c r="GO8" s="515" t="s">
        <v>823</v>
      </c>
      <c r="GP8" s="515" t="s">
        <v>828</v>
      </c>
      <c r="GQ8" s="515" t="s">
        <v>818</v>
      </c>
      <c r="GR8" s="515" t="s">
        <v>819</v>
      </c>
      <c r="GS8" s="515" t="s">
        <v>823</v>
      </c>
      <c r="GT8" s="515" t="s">
        <v>828</v>
      </c>
      <c r="GU8" s="515" t="s">
        <v>818</v>
      </c>
      <c r="GV8" s="515" t="s">
        <v>819</v>
      </c>
      <c r="GW8" s="515" t="s">
        <v>823</v>
      </c>
      <c r="GX8" s="515" t="s">
        <v>828</v>
      </c>
      <c r="GY8" s="515" t="s">
        <v>818</v>
      </c>
      <c r="GZ8" s="515" t="s">
        <v>819</v>
      </c>
      <c r="HA8" s="515" t="s">
        <v>823</v>
      </c>
      <c r="HB8" s="515" t="s">
        <v>828</v>
      </c>
      <c r="HC8" s="515" t="s">
        <v>818</v>
      </c>
      <c r="HD8" s="515" t="s">
        <v>819</v>
      </c>
      <c r="HE8" s="515" t="s">
        <v>823</v>
      </c>
      <c r="HF8" s="515" t="s">
        <v>828</v>
      </c>
      <c r="HG8" s="515" t="s">
        <v>818</v>
      </c>
      <c r="HH8" s="515" t="s">
        <v>819</v>
      </c>
      <c r="HI8" s="515" t="s">
        <v>823</v>
      </c>
      <c r="HJ8" s="515" t="s">
        <v>828</v>
      </c>
      <c r="HK8" s="515" t="s">
        <v>818</v>
      </c>
      <c r="HL8" s="515" t="s">
        <v>819</v>
      </c>
      <c r="HM8" s="515" t="s">
        <v>823</v>
      </c>
      <c r="HN8" s="515" t="s">
        <v>828</v>
      </c>
      <c r="HO8" s="515" t="s">
        <v>818</v>
      </c>
      <c r="HP8" s="515" t="s">
        <v>819</v>
      </c>
      <c r="HQ8" s="515" t="s">
        <v>823</v>
      </c>
      <c r="HR8" s="515" t="s">
        <v>828</v>
      </c>
      <c r="HS8" s="515" t="s">
        <v>818</v>
      </c>
      <c r="HT8" s="515" t="s">
        <v>819</v>
      </c>
      <c r="HU8" s="515" t="s">
        <v>823</v>
      </c>
      <c r="HV8" s="515" t="s">
        <v>828</v>
      </c>
      <c r="HW8" s="515" t="s">
        <v>818</v>
      </c>
      <c r="HX8" s="515" t="s">
        <v>819</v>
      </c>
      <c r="HY8" s="515" t="s">
        <v>823</v>
      </c>
      <c r="HZ8" s="515" t="s">
        <v>828</v>
      </c>
      <c r="IA8" s="515" t="s">
        <v>818</v>
      </c>
      <c r="IB8" s="515" t="s">
        <v>819</v>
      </c>
      <c r="IC8" s="515" t="s">
        <v>823</v>
      </c>
      <c r="ID8" s="515" t="s">
        <v>828</v>
      </c>
      <c r="IE8" s="515" t="s">
        <v>818</v>
      </c>
      <c r="IF8" s="515" t="s">
        <v>819</v>
      </c>
      <c r="IG8" s="515" t="s">
        <v>823</v>
      </c>
      <c r="IH8" s="515" t="s">
        <v>828</v>
      </c>
      <c r="II8" s="515" t="s">
        <v>818</v>
      </c>
      <c r="IJ8" s="515" t="s">
        <v>819</v>
      </c>
      <c r="IK8" s="515" t="s">
        <v>823</v>
      </c>
      <c r="IL8" s="515" t="s">
        <v>828</v>
      </c>
      <c r="IM8" s="515" t="s">
        <v>818</v>
      </c>
      <c r="IN8" s="515" t="s">
        <v>819</v>
      </c>
      <c r="IO8" s="515" t="s">
        <v>823</v>
      </c>
      <c r="IP8" s="515" t="s">
        <v>828</v>
      </c>
      <c r="IQ8" s="515" t="s">
        <v>818</v>
      </c>
      <c r="IR8" s="515" t="s">
        <v>819</v>
      </c>
      <c r="IS8" s="515" t="s">
        <v>823</v>
      </c>
      <c r="IT8" s="515" t="s">
        <v>828</v>
      </c>
    </row>
    <row r="9" spans="1:254" ht="21.95" customHeight="1" x14ac:dyDescent="0.25">
      <c r="A9" s="335"/>
      <c r="B9" s="8" t="s">
        <v>180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c r="AY9" s="340"/>
      <c r="AZ9" s="340"/>
      <c r="BA9" s="330"/>
      <c r="BB9" s="330"/>
      <c r="BC9" s="340"/>
      <c r="BD9" s="340"/>
      <c r="BE9" s="330"/>
      <c r="BF9" s="330"/>
      <c r="BG9" s="340"/>
      <c r="BH9" s="340"/>
      <c r="BI9" s="330"/>
      <c r="BJ9" s="330"/>
      <c r="BK9" s="340"/>
      <c r="BL9" s="340"/>
      <c r="BM9" s="330"/>
      <c r="BN9" s="330"/>
      <c r="BO9" s="340"/>
      <c r="BP9" s="340"/>
      <c r="BQ9" s="330"/>
      <c r="BR9" s="330"/>
      <c r="BS9" s="340"/>
      <c r="BT9" s="340"/>
      <c r="BU9" s="330"/>
      <c r="BV9" s="330"/>
      <c r="BW9" s="340"/>
      <c r="BX9" s="340"/>
      <c r="BY9" s="330"/>
      <c r="BZ9" s="330"/>
      <c r="CA9" s="340"/>
      <c r="CB9" s="340"/>
      <c r="CC9" s="330"/>
      <c r="CD9" s="330"/>
      <c r="CE9" s="340"/>
      <c r="CF9" s="340"/>
      <c r="CG9" s="330"/>
      <c r="CH9" s="330"/>
      <c r="CI9" s="340"/>
      <c r="CJ9" s="340"/>
      <c r="CK9" s="330"/>
      <c r="CL9" s="330"/>
      <c r="CM9" s="340"/>
      <c r="CN9" s="340"/>
      <c r="CO9" s="330"/>
      <c r="CP9" s="330"/>
      <c r="CQ9" s="340"/>
      <c r="CR9" s="340"/>
      <c r="CS9" s="330"/>
      <c r="CT9" s="330"/>
      <c r="CU9" s="340"/>
      <c r="CV9" s="340"/>
      <c r="CW9" s="330"/>
      <c r="CX9" s="330"/>
      <c r="CY9" s="340"/>
      <c r="CZ9" s="340"/>
      <c r="DA9" s="330"/>
      <c r="DB9" s="330"/>
      <c r="DC9" s="340"/>
      <c r="DD9" s="340"/>
      <c r="DE9" s="330"/>
      <c r="DF9" s="330"/>
      <c r="DG9" s="340"/>
      <c r="DH9" s="340"/>
      <c r="DI9" s="330"/>
      <c r="DJ9" s="330"/>
      <c r="DK9" s="340"/>
      <c r="DL9" s="340"/>
      <c r="DM9" s="330"/>
      <c r="DN9" s="330"/>
      <c r="DO9" s="340"/>
      <c r="DP9" s="340"/>
      <c r="DQ9" s="330"/>
      <c r="DR9" s="330"/>
      <c r="DS9" s="340"/>
      <c r="DT9" s="340"/>
      <c r="DU9" s="330"/>
      <c r="DV9" s="330"/>
      <c r="DW9" s="340"/>
      <c r="DX9" s="340"/>
      <c r="DY9" s="330"/>
      <c r="DZ9" s="330"/>
      <c r="EA9" s="340"/>
      <c r="EB9" s="340"/>
      <c r="EC9" s="330"/>
      <c r="ED9" s="330"/>
      <c r="EE9" s="340"/>
      <c r="EF9" s="340"/>
      <c r="EG9" s="330"/>
      <c r="EH9" s="330"/>
      <c r="EI9" s="330"/>
      <c r="EJ9" s="330"/>
      <c r="EK9" s="330"/>
      <c r="EL9" s="330"/>
      <c r="EM9" s="330"/>
      <c r="EN9" s="330"/>
      <c r="EO9" s="330"/>
      <c r="EP9" s="330"/>
      <c r="EQ9" s="330"/>
      <c r="ER9" s="330"/>
      <c r="ES9" s="330"/>
      <c r="ET9" s="330"/>
      <c r="EU9" s="330"/>
      <c r="EV9" s="330"/>
      <c r="EW9" s="330"/>
      <c r="EX9" s="330"/>
      <c r="EY9" s="330"/>
      <c r="EZ9" s="330"/>
      <c r="FA9" s="330"/>
      <c r="FB9" s="330"/>
      <c r="FC9" s="330"/>
      <c r="FD9" s="330"/>
      <c r="FE9" s="330"/>
      <c r="FF9" s="330"/>
      <c r="FG9" s="330"/>
      <c r="FH9" s="330"/>
      <c r="FI9" s="330"/>
      <c r="FJ9" s="330"/>
      <c r="FK9" s="330"/>
      <c r="FL9" s="330"/>
      <c r="FM9" s="330"/>
      <c r="FN9" s="330"/>
      <c r="FO9" s="330"/>
      <c r="FP9" s="330"/>
      <c r="FQ9" s="330"/>
      <c r="FR9" s="330"/>
      <c r="FS9" s="330"/>
      <c r="FT9" s="330"/>
      <c r="FU9" s="330"/>
      <c r="FV9" s="330"/>
      <c r="FW9" s="330"/>
      <c r="FX9" s="330"/>
      <c r="FY9" s="330"/>
      <c r="FZ9" s="330"/>
      <c r="GA9" s="330"/>
      <c r="GB9" s="330"/>
      <c r="GC9" s="330"/>
      <c r="GD9" s="330"/>
      <c r="GE9" s="330"/>
      <c r="GF9" s="330"/>
      <c r="GG9" s="330"/>
      <c r="GH9" s="330"/>
      <c r="GI9" s="330"/>
      <c r="GJ9" s="330"/>
      <c r="GK9" s="330"/>
      <c r="GL9" s="330"/>
      <c r="GM9" s="330"/>
      <c r="GN9" s="330"/>
      <c r="GO9" s="330"/>
      <c r="GP9" s="330"/>
      <c r="GQ9" s="330"/>
      <c r="GR9" s="330"/>
      <c r="GS9" s="330"/>
      <c r="GT9" s="330"/>
      <c r="GU9" s="330"/>
      <c r="GV9" s="330"/>
      <c r="GW9" s="330"/>
      <c r="GX9" s="330"/>
      <c r="GY9" s="330"/>
      <c r="GZ9" s="330"/>
      <c r="HA9" s="330"/>
      <c r="HB9" s="330"/>
      <c r="HC9" s="330"/>
      <c r="HD9" s="330"/>
      <c r="HE9" s="330"/>
      <c r="HF9" s="330"/>
      <c r="HG9" s="330"/>
      <c r="HH9" s="330"/>
      <c r="HI9" s="330"/>
      <c r="HJ9" s="330"/>
      <c r="HK9" s="330"/>
      <c r="HL9" s="330"/>
      <c r="HM9" s="330"/>
      <c r="HN9" s="330"/>
      <c r="HO9" s="330"/>
      <c r="HP9" s="330"/>
      <c r="HQ9" s="330"/>
      <c r="HR9" s="330"/>
      <c r="HS9" s="330"/>
      <c r="HT9" s="330"/>
      <c r="HU9" s="330"/>
      <c r="HV9" s="330"/>
      <c r="HW9" s="330"/>
      <c r="HX9" s="330"/>
      <c r="HY9" s="330"/>
      <c r="HZ9" s="330"/>
      <c r="IA9" s="330"/>
      <c r="IB9" s="330"/>
      <c r="IC9" s="330"/>
      <c r="ID9" s="330"/>
      <c r="IE9" s="330"/>
      <c r="IF9" s="330"/>
      <c r="IG9" s="330"/>
      <c r="IH9" s="330"/>
      <c r="II9" s="330"/>
      <c r="IJ9" s="330"/>
      <c r="IK9" s="330"/>
      <c r="IL9" s="330"/>
      <c r="IM9" s="330"/>
      <c r="IN9" s="330"/>
      <c r="IO9" s="330"/>
      <c r="IP9" s="330"/>
      <c r="IQ9" s="296"/>
      <c r="IR9" s="296"/>
      <c r="IS9" s="296"/>
      <c r="IT9" s="296"/>
    </row>
    <row r="10" spans="1:254" ht="21.95" customHeight="1" x14ac:dyDescent="0.25">
      <c r="A10" s="335"/>
      <c r="B10" s="8" t="s">
        <v>108</v>
      </c>
      <c r="C10" s="340"/>
      <c r="D10" s="340"/>
      <c r="E10" s="330"/>
      <c r="F10" s="330"/>
      <c r="G10" s="340"/>
      <c r="H10" s="340"/>
      <c r="I10" s="330"/>
      <c r="J10" s="330"/>
      <c r="K10" s="340"/>
      <c r="L10" s="340"/>
      <c r="M10" s="330"/>
      <c r="N10" s="330"/>
      <c r="O10" s="340"/>
      <c r="P10" s="340"/>
      <c r="Q10" s="330"/>
      <c r="R10" s="330"/>
      <c r="S10" s="340"/>
      <c r="T10" s="340"/>
      <c r="U10" s="330"/>
      <c r="V10" s="330"/>
      <c r="W10" s="340"/>
      <c r="X10" s="340"/>
      <c r="Y10" s="330"/>
      <c r="Z10" s="330"/>
      <c r="AA10" s="340"/>
      <c r="AB10" s="340"/>
      <c r="AC10" s="330"/>
      <c r="AD10" s="330"/>
      <c r="AE10" s="340"/>
      <c r="AF10" s="340"/>
      <c r="AG10" s="330"/>
      <c r="AH10" s="330"/>
      <c r="AI10" s="340"/>
      <c r="AJ10" s="340"/>
      <c r="AK10" s="330"/>
      <c r="AL10" s="330"/>
      <c r="AM10" s="340"/>
      <c r="AN10" s="340"/>
      <c r="AO10" s="330"/>
      <c r="AP10" s="330"/>
      <c r="AQ10" s="340"/>
      <c r="AR10" s="340"/>
      <c r="AS10" s="330"/>
      <c r="AT10" s="330"/>
      <c r="AU10" s="340"/>
      <c r="AV10" s="340"/>
      <c r="AW10" s="330"/>
      <c r="AX10" s="330"/>
      <c r="AY10" s="340"/>
      <c r="AZ10" s="340"/>
      <c r="BA10" s="330"/>
      <c r="BB10" s="330"/>
      <c r="BC10" s="340"/>
      <c r="BD10" s="340"/>
      <c r="BE10" s="330"/>
      <c r="BF10" s="330"/>
      <c r="BG10" s="340"/>
      <c r="BH10" s="340"/>
      <c r="BI10" s="330"/>
      <c r="BJ10" s="330"/>
      <c r="BK10" s="340"/>
      <c r="BL10" s="340"/>
      <c r="BM10" s="330"/>
      <c r="BN10" s="330"/>
      <c r="BO10" s="340"/>
      <c r="BP10" s="340"/>
      <c r="BQ10" s="330"/>
      <c r="BR10" s="330"/>
      <c r="BS10" s="340"/>
      <c r="BT10" s="340"/>
      <c r="BU10" s="330"/>
      <c r="BV10" s="330"/>
      <c r="BW10" s="340"/>
      <c r="BX10" s="340"/>
      <c r="BY10" s="330"/>
      <c r="BZ10" s="330"/>
      <c r="CA10" s="340"/>
      <c r="CB10" s="340"/>
      <c r="CC10" s="330"/>
      <c r="CD10" s="330"/>
      <c r="CE10" s="340"/>
      <c r="CF10" s="340"/>
      <c r="CG10" s="330"/>
      <c r="CH10" s="330"/>
      <c r="CI10" s="340"/>
      <c r="CJ10" s="340"/>
      <c r="CK10" s="330"/>
      <c r="CL10" s="330"/>
      <c r="CM10" s="340"/>
      <c r="CN10" s="340"/>
      <c r="CO10" s="330"/>
      <c r="CP10" s="330"/>
      <c r="CQ10" s="340"/>
      <c r="CR10" s="340"/>
      <c r="CS10" s="330"/>
      <c r="CT10" s="330"/>
      <c r="CU10" s="340"/>
      <c r="CV10" s="340"/>
      <c r="CW10" s="330"/>
      <c r="CX10" s="330"/>
      <c r="CY10" s="340"/>
      <c r="CZ10" s="340"/>
      <c r="DA10" s="330"/>
      <c r="DB10" s="330"/>
      <c r="DC10" s="340"/>
      <c r="DD10" s="340"/>
      <c r="DE10" s="330"/>
      <c r="DF10" s="330"/>
      <c r="DG10" s="340"/>
      <c r="DH10" s="340"/>
      <c r="DI10" s="330"/>
      <c r="DJ10" s="330"/>
      <c r="DK10" s="340"/>
      <c r="DL10" s="340"/>
      <c r="DM10" s="330"/>
      <c r="DN10" s="330"/>
      <c r="DO10" s="340"/>
      <c r="DP10" s="340"/>
      <c r="DQ10" s="330"/>
      <c r="DR10" s="330"/>
      <c r="DS10" s="340"/>
      <c r="DT10" s="340"/>
      <c r="DU10" s="330"/>
      <c r="DV10" s="330"/>
      <c r="DW10" s="340"/>
      <c r="DX10" s="340"/>
      <c r="DY10" s="330"/>
      <c r="DZ10" s="330"/>
      <c r="EA10" s="340"/>
      <c r="EB10" s="340"/>
      <c r="EC10" s="330"/>
      <c r="ED10" s="330"/>
      <c r="EE10" s="340"/>
      <c r="EF10" s="340"/>
      <c r="EG10" s="330"/>
      <c r="EH10" s="330"/>
      <c r="EI10" s="330"/>
      <c r="EJ10" s="330"/>
      <c r="EK10" s="330"/>
      <c r="EL10" s="330"/>
      <c r="EM10" s="330"/>
      <c r="EN10" s="330"/>
      <c r="EO10" s="330"/>
      <c r="EP10" s="330"/>
      <c r="EQ10" s="330"/>
      <c r="ER10" s="330"/>
      <c r="ES10" s="330"/>
      <c r="ET10" s="330"/>
      <c r="EU10" s="330"/>
      <c r="EV10" s="330"/>
      <c r="EW10" s="330"/>
      <c r="EX10" s="330"/>
      <c r="EY10" s="330"/>
      <c r="EZ10" s="330"/>
      <c r="FA10" s="330"/>
      <c r="FB10" s="330"/>
      <c r="FC10" s="330"/>
      <c r="FD10" s="330"/>
      <c r="FE10" s="330"/>
      <c r="FF10" s="330"/>
      <c r="FG10" s="330"/>
      <c r="FH10" s="330"/>
      <c r="FI10" s="330"/>
      <c r="FJ10" s="330"/>
      <c r="FK10" s="330"/>
      <c r="FL10" s="330"/>
      <c r="FM10" s="330"/>
      <c r="FN10" s="330"/>
      <c r="FO10" s="330"/>
      <c r="FP10" s="330"/>
      <c r="FQ10" s="330"/>
      <c r="FR10" s="330"/>
      <c r="FS10" s="330"/>
      <c r="FT10" s="330"/>
      <c r="FU10" s="330"/>
      <c r="FV10" s="330"/>
      <c r="FW10" s="330"/>
      <c r="FX10" s="330"/>
      <c r="FY10" s="330"/>
      <c r="FZ10" s="330"/>
      <c r="GA10" s="330"/>
      <c r="GB10" s="330"/>
      <c r="GC10" s="330"/>
      <c r="GD10" s="330"/>
      <c r="GE10" s="330"/>
      <c r="GF10" s="330"/>
      <c r="GG10" s="330"/>
      <c r="GH10" s="330"/>
      <c r="GI10" s="330"/>
      <c r="GJ10" s="330"/>
      <c r="GK10" s="330"/>
      <c r="GL10" s="330"/>
      <c r="GM10" s="330"/>
      <c r="GN10" s="330"/>
      <c r="GO10" s="330"/>
      <c r="GP10" s="330"/>
      <c r="GQ10" s="330"/>
      <c r="GR10" s="330"/>
      <c r="GS10" s="330"/>
      <c r="GT10" s="330"/>
      <c r="GU10" s="330"/>
      <c r="GV10" s="330"/>
      <c r="GW10" s="330"/>
      <c r="GX10" s="330"/>
      <c r="GY10" s="330"/>
      <c r="GZ10" s="330"/>
      <c r="HA10" s="330"/>
      <c r="HB10" s="330"/>
      <c r="HC10" s="330"/>
      <c r="HD10" s="330"/>
      <c r="HE10" s="330"/>
      <c r="HF10" s="330"/>
      <c r="HG10" s="330"/>
      <c r="HH10" s="330"/>
      <c r="HI10" s="330"/>
      <c r="HJ10" s="330"/>
      <c r="HK10" s="330"/>
      <c r="HL10" s="330"/>
      <c r="HM10" s="330"/>
      <c r="HN10" s="330"/>
      <c r="HO10" s="330"/>
      <c r="HP10" s="330"/>
      <c r="HQ10" s="330"/>
      <c r="HR10" s="330"/>
      <c r="HS10" s="330"/>
      <c r="HT10" s="330"/>
      <c r="HU10" s="330"/>
      <c r="HV10" s="330"/>
      <c r="HW10" s="330"/>
      <c r="HX10" s="330"/>
      <c r="HY10" s="330"/>
      <c r="HZ10" s="330"/>
      <c r="IA10" s="330"/>
      <c r="IB10" s="330"/>
      <c r="IC10" s="330"/>
      <c r="ID10" s="330"/>
      <c r="IE10" s="330"/>
      <c r="IF10" s="330"/>
      <c r="IG10" s="330"/>
      <c r="IH10" s="330"/>
      <c r="II10" s="330"/>
      <c r="IJ10" s="330"/>
      <c r="IK10" s="330"/>
      <c r="IL10" s="330"/>
      <c r="IM10" s="330"/>
      <c r="IN10" s="330"/>
      <c r="IO10" s="330"/>
      <c r="IP10" s="330"/>
      <c r="IQ10" s="296"/>
      <c r="IR10" s="296"/>
      <c r="IS10" s="296"/>
      <c r="IT10" s="296"/>
    </row>
    <row r="11" spans="1:254" ht="21.95" customHeight="1" x14ac:dyDescent="0.2">
      <c r="A11" s="276" t="s">
        <v>159</v>
      </c>
      <c r="B11" s="239" t="s">
        <v>109</v>
      </c>
      <c r="C11" s="328"/>
      <c r="D11" s="281"/>
      <c r="E11" s="281"/>
      <c r="F11" s="284">
        <f>-D11+E11</f>
        <v>0</v>
      </c>
      <c r="G11" s="328"/>
      <c r="H11" s="281"/>
      <c r="I11" s="328"/>
      <c r="J11" s="284">
        <f>-H11+I11</f>
        <v>0</v>
      </c>
      <c r="K11" s="328"/>
      <c r="L11" s="281"/>
      <c r="M11" s="281"/>
      <c r="N11" s="284">
        <f>-L11+M11</f>
        <v>0</v>
      </c>
      <c r="O11" s="328"/>
      <c r="P11" s="328"/>
      <c r="Q11" s="328"/>
      <c r="R11" s="284">
        <f>-P11+Q11</f>
        <v>0</v>
      </c>
      <c r="S11" s="328"/>
      <c r="T11" s="328"/>
      <c r="U11" s="328"/>
      <c r="V11" s="284">
        <f>-T11+U11</f>
        <v>0</v>
      </c>
      <c r="W11" s="328"/>
      <c r="X11" s="328"/>
      <c r="Y11" s="328"/>
      <c r="Z11" s="284">
        <f>-X11+Y11</f>
        <v>0</v>
      </c>
      <c r="AA11" s="328"/>
      <c r="AB11" s="328"/>
      <c r="AC11" s="328"/>
      <c r="AD11" s="284">
        <f>-AB11+AC11</f>
        <v>0</v>
      </c>
      <c r="AE11" s="328"/>
      <c r="AF11" s="328"/>
      <c r="AG11" s="328"/>
      <c r="AH11" s="284">
        <f>-AF11+AG11</f>
        <v>0</v>
      </c>
      <c r="AI11" s="328"/>
      <c r="AJ11" s="328"/>
      <c r="AK11" s="328"/>
      <c r="AL11" s="284">
        <f>-AJ11+AK11</f>
        <v>0</v>
      </c>
      <c r="AM11" s="328"/>
      <c r="AN11" s="328"/>
      <c r="AO11" s="328"/>
      <c r="AP11" s="284">
        <f>-AN11+AO11</f>
        <v>0</v>
      </c>
      <c r="AQ11" s="328"/>
      <c r="AR11" s="328"/>
      <c r="AS11" s="328"/>
      <c r="AT11" s="284">
        <f>-AR11+AS11</f>
        <v>0</v>
      </c>
      <c r="AU11" s="328"/>
      <c r="AV11" s="328"/>
      <c r="AW11" s="328"/>
      <c r="AX11" s="284">
        <f>-AV11+AW11</f>
        <v>0</v>
      </c>
      <c r="AY11" s="328"/>
      <c r="AZ11" s="328"/>
      <c r="BA11" s="328"/>
      <c r="BB11" s="284">
        <f>-AZ11+BA11</f>
        <v>0</v>
      </c>
      <c r="BC11" s="328"/>
      <c r="BD11" s="328"/>
      <c r="BE11" s="328"/>
      <c r="BF11" s="284">
        <f>-BD11+BE11</f>
        <v>0</v>
      </c>
      <c r="BG11" s="328"/>
      <c r="BH11" s="328"/>
      <c r="BI11" s="328"/>
      <c r="BJ11" s="284">
        <f>-BH11+BI11</f>
        <v>0</v>
      </c>
      <c r="BK11" s="328"/>
      <c r="BL11" s="328"/>
      <c r="BM11" s="328"/>
      <c r="BN11" s="284">
        <f>-BL11+BM11</f>
        <v>0</v>
      </c>
      <c r="BO11" s="328"/>
      <c r="BP11" s="328"/>
      <c r="BQ11" s="328"/>
      <c r="BR11" s="284">
        <f>-BP11+BQ11</f>
        <v>0</v>
      </c>
      <c r="BS11" s="328"/>
      <c r="BT11" s="328"/>
      <c r="BU11" s="328"/>
      <c r="BV11" s="284">
        <f>-BT11+BU11</f>
        <v>0</v>
      </c>
      <c r="BW11" s="328"/>
      <c r="BX11" s="328"/>
      <c r="BY11" s="328"/>
      <c r="BZ11" s="284">
        <f>-BX11+BY11</f>
        <v>0</v>
      </c>
      <c r="CA11" s="328"/>
      <c r="CB11" s="328"/>
      <c r="CC11" s="328"/>
      <c r="CD11" s="284">
        <f>-CB11+CC11</f>
        <v>0</v>
      </c>
      <c r="CE11" s="328"/>
      <c r="CF11" s="328"/>
      <c r="CG11" s="328"/>
      <c r="CH11" s="284">
        <f>-CF11+CG11</f>
        <v>0</v>
      </c>
      <c r="CI11" s="328"/>
      <c r="CJ11" s="328"/>
      <c r="CK11" s="328"/>
      <c r="CL11" s="284">
        <f>-CJ11+CK11</f>
        <v>0</v>
      </c>
      <c r="CM11" s="328"/>
      <c r="CN11" s="328"/>
      <c r="CO11" s="328"/>
      <c r="CP11" s="284">
        <f>-CN11+CO11</f>
        <v>0</v>
      </c>
      <c r="CQ11" s="328"/>
      <c r="CR11" s="328"/>
      <c r="CS11" s="328"/>
      <c r="CT11" s="284">
        <f>-CR11+CS11</f>
        <v>0</v>
      </c>
      <c r="CU11" s="328"/>
      <c r="CV11" s="328"/>
      <c r="CW11" s="328"/>
      <c r="CX11" s="284">
        <f>-CV11+CW11</f>
        <v>0</v>
      </c>
      <c r="CY11" s="328"/>
      <c r="CZ11" s="328"/>
      <c r="DA11" s="328"/>
      <c r="DB11" s="284">
        <f>-CZ11+DA11</f>
        <v>0</v>
      </c>
      <c r="DC11" s="328"/>
      <c r="DD11" s="328"/>
      <c r="DE11" s="328"/>
      <c r="DF11" s="284">
        <f>-DD11+DE11</f>
        <v>0</v>
      </c>
      <c r="DG11" s="328"/>
      <c r="DH11" s="328"/>
      <c r="DI11" s="328"/>
      <c r="DJ11" s="284">
        <f>-DH11+DI11</f>
        <v>0</v>
      </c>
      <c r="DK11" s="328"/>
      <c r="DL11" s="328"/>
      <c r="DM11" s="328"/>
      <c r="DN11" s="284">
        <f>-DL11+DM11</f>
        <v>0</v>
      </c>
      <c r="DO11" s="328"/>
      <c r="DP11" s="328"/>
      <c r="DQ11" s="328"/>
      <c r="DR11" s="284">
        <f>-DP11+DQ11</f>
        <v>0</v>
      </c>
      <c r="DS11" s="328"/>
      <c r="DT11" s="328"/>
      <c r="DU11" s="328"/>
      <c r="DV11" s="284">
        <f>-DT11+DU11</f>
        <v>0</v>
      </c>
      <c r="DW11" s="328"/>
      <c r="DX11" s="328"/>
      <c r="DY11" s="328"/>
      <c r="DZ11" s="284">
        <f>-DX11+DY11</f>
        <v>0</v>
      </c>
      <c r="EA11" s="328"/>
      <c r="EB11" s="328"/>
      <c r="EC11" s="328"/>
      <c r="ED11" s="284">
        <f>-EB11+EC11</f>
        <v>0</v>
      </c>
      <c r="EE11" s="328"/>
      <c r="EF11" s="328"/>
      <c r="EG11" s="328"/>
      <c r="EH11" s="284">
        <f>-EF11+EG11</f>
        <v>0</v>
      </c>
      <c r="EI11" s="328"/>
      <c r="EJ11" s="328"/>
      <c r="EK11" s="328"/>
      <c r="EL11" s="284">
        <f>-EJ11+EK11</f>
        <v>0</v>
      </c>
      <c r="EM11" s="328"/>
      <c r="EN11" s="328"/>
      <c r="EO11" s="328"/>
      <c r="EP11" s="284">
        <f>-EN11+EO11</f>
        <v>0</v>
      </c>
      <c r="EQ11" s="328"/>
      <c r="ER11" s="328"/>
      <c r="ES11" s="328"/>
      <c r="ET11" s="284">
        <f>-ER11+ES11</f>
        <v>0</v>
      </c>
      <c r="EU11" s="328"/>
      <c r="EV11" s="328"/>
      <c r="EW11" s="328"/>
      <c r="EX11" s="284">
        <f>-EV11+EW11</f>
        <v>0</v>
      </c>
      <c r="EY11" s="328"/>
      <c r="EZ11" s="328"/>
      <c r="FA11" s="328"/>
      <c r="FB11" s="284">
        <f>-EZ11+FA11</f>
        <v>0</v>
      </c>
      <c r="FC11" s="328"/>
      <c r="FD11" s="328"/>
      <c r="FE11" s="328"/>
      <c r="FF11" s="284">
        <f>-FD11+FE11</f>
        <v>0</v>
      </c>
      <c r="FG11" s="328"/>
      <c r="FH11" s="328"/>
      <c r="FI11" s="328"/>
      <c r="FJ11" s="284">
        <f>-FH11+FI11</f>
        <v>0</v>
      </c>
      <c r="FK11" s="328"/>
      <c r="FL11" s="328"/>
      <c r="FM11" s="328"/>
      <c r="FN11" s="284">
        <f>-FL11+FM11</f>
        <v>0</v>
      </c>
      <c r="FO11" s="328"/>
      <c r="FP11" s="328"/>
      <c r="FQ11" s="328"/>
      <c r="FR11" s="284">
        <f>-FP11+FQ11</f>
        <v>0</v>
      </c>
      <c r="FS11" s="328"/>
      <c r="FT11" s="328"/>
      <c r="FU11" s="328"/>
      <c r="FV11" s="284">
        <f>-FT11+FU11</f>
        <v>0</v>
      </c>
      <c r="FW11" s="328"/>
      <c r="FX11" s="328"/>
      <c r="FY11" s="328"/>
      <c r="FZ11" s="284">
        <f>-FX11+FY11</f>
        <v>0</v>
      </c>
      <c r="GA11" s="328"/>
      <c r="GB11" s="328"/>
      <c r="GC11" s="328"/>
      <c r="GD11" s="284">
        <f>-GB11+GC11</f>
        <v>0</v>
      </c>
      <c r="GE11" s="328"/>
      <c r="GF11" s="328"/>
      <c r="GG11" s="328"/>
      <c r="GH11" s="284">
        <f>-GF11+GG11</f>
        <v>0</v>
      </c>
      <c r="GI11" s="328"/>
      <c r="GJ11" s="328"/>
      <c r="GK11" s="328"/>
      <c r="GL11" s="284">
        <f>-GJ11+GK11</f>
        <v>0</v>
      </c>
      <c r="GM11" s="328"/>
      <c r="GN11" s="328"/>
      <c r="GO11" s="328"/>
      <c r="GP11" s="284">
        <f>-GN11+GO11</f>
        <v>0</v>
      </c>
      <c r="GQ11" s="328"/>
      <c r="GR11" s="328"/>
      <c r="GS11" s="328"/>
      <c r="GT11" s="284">
        <f>-GR11+GS11</f>
        <v>0</v>
      </c>
      <c r="GU11" s="328"/>
      <c r="GV11" s="328"/>
      <c r="GW11" s="328"/>
      <c r="GX11" s="284">
        <f>-GV11+GW11</f>
        <v>0</v>
      </c>
      <c r="GY11" s="328"/>
      <c r="GZ11" s="328"/>
      <c r="HA11" s="328"/>
      <c r="HB11" s="284">
        <f>-GZ11+HA11</f>
        <v>0</v>
      </c>
      <c r="HC11" s="328"/>
      <c r="HD11" s="328"/>
      <c r="HE11" s="328"/>
      <c r="HF11" s="284">
        <f>-HD11+HE11</f>
        <v>0</v>
      </c>
      <c r="HG11" s="328"/>
      <c r="HH11" s="328"/>
      <c r="HI11" s="328"/>
      <c r="HJ11" s="284">
        <f>-HH11+HI11</f>
        <v>0</v>
      </c>
      <c r="HK11" s="328"/>
      <c r="HL11" s="328"/>
      <c r="HM11" s="328"/>
      <c r="HN11" s="284">
        <f>-HL11+HM11</f>
        <v>0</v>
      </c>
      <c r="HO11" s="328"/>
      <c r="HP11" s="328"/>
      <c r="HQ11" s="328"/>
      <c r="HR11" s="284">
        <f>-HP11+HQ11</f>
        <v>0</v>
      </c>
      <c r="HS11" s="328"/>
      <c r="HT11" s="328"/>
      <c r="HU11" s="328"/>
      <c r="HV11" s="284">
        <f>-HT11+HU11</f>
        <v>0</v>
      </c>
      <c r="HW11" s="328"/>
      <c r="HX11" s="328"/>
      <c r="HY11" s="328"/>
      <c r="HZ11" s="284">
        <f>-HX11+HY11</f>
        <v>0</v>
      </c>
      <c r="IA11" s="328"/>
      <c r="IB11" s="328"/>
      <c r="IC11" s="328"/>
      <c r="ID11" s="284">
        <f>-IB11+IC11</f>
        <v>0</v>
      </c>
      <c r="IE11" s="328"/>
      <c r="IF11" s="328"/>
      <c r="IG11" s="328"/>
      <c r="IH11" s="284">
        <f>-IF11+IG11</f>
        <v>0</v>
      </c>
      <c r="II11" s="328"/>
      <c r="IJ11" s="328"/>
      <c r="IK11" s="328"/>
      <c r="IL11" s="284">
        <f>-IJ11+IK11</f>
        <v>0</v>
      </c>
      <c r="IM11" s="328"/>
      <c r="IN11" s="328"/>
      <c r="IO11" s="328"/>
      <c r="IP11" s="284">
        <f>-IN11+IO11</f>
        <v>0</v>
      </c>
      <c r="IQ11" s="253">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53">
        <f t="shared" si="0"/>
        <v>0</v>
      </c>
      <c r="IS11" s="253">
        <f t="shared" si="0"/>
        <v>0</v>
      </c>
      <c r="IT11" s="253">
        <f t="shared" si="0"/>
        <v>0</v>
      </c>
    </row>
    <row r="12" spans="1:254" ht="21.95" customHeight="1" x14ac:dyDescent="0.2">
      <c r="A12" s="276">
        <v>314140</v>
      </c>
      <c r="B12" s="239" t="s">
        <v>110</v>
      </c>
      <c r="C12" s="245"/>
      <c r="D12" s="245"/>
      <c r="E12" s="245"/>
      <c r="F12" s="284">
        <f>-D12+E12</f>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4">
        <f>-X12+Y12</f>
        <v>0</v>
      </c>
      <c r="AA12" s="245"/>
      <c r="AB12" s="245"/>
      <c r="AC12" s="245"/>
      <c r="AD12" s="284">
        <f>-AB12+AC12</f>
        <v>0</v>
      </c>
      <c r="AE12" s="245"/>
      <c r="AF12" s="245"/>
      <c r="AG12" s="245"/>
      <c r="AH12" s="284">
        <f>-AF12+AG12</f>
        <v>0</v>
      </c>
      <c r="AI12" s="245"/>
      <c r="AJ12" s="245"/>
      <c r="AK12" s="245"/>
      <c r="AL12" s="284">
        <f>-AJ12+AK12</f>
        <v>0</v>
      </c>
      <c r="AM12" s="245"/>
      <c r="AN12" s="245"/>
      <c r="AO12" s="245"/>
      <c r="AP12" s="284">
        <f>-AN12+AO12</f>
        <v>0</v>
      </c>
      <c r="AQ12" s="245"/>
      <c r="AR12" s="245"/>
      <c r="AS12" s="245"/>
      <c r="AT12" s="284">
        <f>-AR12+AS12</f>
        <v>0</v>
      </c>
      <c r="AU12" s="245"/>
      <c r="AV12" s="245"/>
      <c r="AW12" s="245"/>
      <c r="AX12" s="284">
        <f>-AV12+AW12</f>
        <v>0</v>
      </c>
      <c r="AY12" s="245"/>
      <c r="AZ12" s="245"/>
      <c r="BA12" s="245"/>
      <c r="BB12" s="284">
        <f>-AZ12+BA12</f>
        <v>0</v>
      </c>
      <c r="BC12" s="245"/>
      <c r="BD12" s="245"/>
      <c r="BE12" s="245"/>
      <c r="BF12" s="284">
        <f>-BD12+BE12</f>
        <v>0</v>
      </c>
      <c r="BG12" s="245"/>
      <c r="BH12" s="245"/>
      <c r="BI12" s="245"/>
      <c r="BJ12" s="284">
        <f>-BH12+BI12</f>
        <v>0</v>
      </c>
      <c r="BK12" s="245"/>
      <c r="BL12" s="245"/>
      <c r="BM12" s="245"/>
      <c r="BN12" s="284">
        <f>-BL12+BM12</f>
        <v>0</v>
      </c>
      <c r="BO12" s="245"/>
      <c r="BP12" s="245"/>
      <c r="BQ12" s="245"/>
      <c r="BR12" s="284">
        <f>-BP12+BQ12</f>
        <v>0</v>
      </c>
      <c r="BS12" s="245"/>
      <c r="BT12" s="245"/>
      <c r="BU12" s="245"/>
      <c r="BV12" s="284">
        <f>-BT12+BU12</f>
        <v>0</v>
      </c>
      <c r="BW12" s="245"/>
      <c r="BX12" s="245"/>
      <c r="BY12" s="245"/>
      <c r="BZ12" s="284">
        <f>-BX12+BY12</f>
        <v>0</v>
      </c>
      <c r="CA12" s="245"/>
      <c r="CB12" s="245"/>
      <c r="CC12" s="245"/>
      <c r="CD12" s="284">
        <f>-CB12+CC12</f>
        <v>0</v>
      </c>
      <c r="CE12" s="245"/>
      <c r="CF12" s="245"/>
      <c r="CG12" s="245"/>
      <c r="CH12" s="284">
        <f>-CF12+CG12</f>
        <v>0</v>
      </c>
      <c r="CI12" s="245"/>
      <c r="CJ12" s="245"/>
      <c r="CK12" s="245"/>
      <c r="CL12" s="284">
        <f>-CJ12+CK12</f>
        <v>0</v>
      </c>
      <c r="CM12" s="245"/>
      <c r="CN12" s="245"/>
      <c r="CO12" s="245"/>
      <c r="CP12" s="284">
        <f>-CN12+CO12</f>
        <v>0</v>
      </c>
      <c r="CQ12" s="245"/>
      <c r="CR12" s="245"/>
      <c r="CS12" s="245"/>
      <c r="CT12" s="284">
        <f>-CR12+CS12</f>
        <v>0</v>
      </c>
      <c r="CU12" s="245"/>
      <c r="CV12" s="245"/>
      <c r="CW12" s="245"/>
      <c r="CX12" s="284">
        <f>-CV12+CW12</f>
        <v>0</v>
      </c>
      <c r="CY12" s="245"/>
      <c r="CZ12" s="245"/>
      <c r="DA12" s="245"/>
      <c r="DB12" s="284">
        <f>-CZ12+DA12</f>
        <v>0</v>
      </c>
      <c r="DC12" s="245"/>
      <c r="DD12" s="245"/>
      <c r="DE12" s="245"/>
      <c r="DF12" s="284">
        <f>-DD12+DE12</f>
        <v>0</v>
      </c>
      <c r="DG12" s="245"/>
      <c r="DH12" s="245"/>
      <c r="DI12" s="245"/>
      <c r="DJ12" s="284">
        <f>-DH12+DI12</f>
        <v>0</v>
      </c>
      <c r="DK12" s="245"/>
      <c r="DL12" s="245"/>
      <c r="DM12" s="245"/>
      <c r="DN12" s="284">
        <f>-DL12+DM12</f>
        <v>0</v>
      </c>
      <c r="DO12" s="245"/>
      <c r="DP12" s="245"/>
      <c r="DQ12" s="245"/>
      <c r="DR12" s="284">
        <f>-DP12+DQ12</f>
        <v>0</v>
      </c>
      <c r="DS12" s="245"/>
      <c r="DT12" s="245"/>
      <c r="DU12" s="245"/>
      <c r="DV12" s="284">
        <f>-DT12+DU12</f>
        <v>0</v>
      </c>
      <c r="DW12" s="245"/>
      <c r="DX12" s="245"/>
      <c r="DY12" s="245"/>
      <c r="DZ12" s="284">
        <f>-DX12+DY12</f>
        <v>0</v>
      </c>
      <c r="EA12" s="245"/>
      <c r="EB12" s="245"/>
      <c r="EC12" s="245"/>
      <c r="ED12" s="284">
        <f>-EB12+EC12</f>
        <v>0</v>
      </c>
      <c r="EE12" s="245"/>
      <c r="EF12" s="245"/>
      <c r="EG12" s="245"/>
      <c r="EH12" s="284">
        <f>-EF12+EG12</f>
        <v>0</v>
      </c>
      <c r="EI12" s="245"/>
      <c r="EJ12" s="245"/>
      <c r="EK12" s="245"/>
      <c r="EL12" s="284">
        <f>-EJ12+EK12</f>
        <v>0</v>
      </c>
      <c r="EM12" s="245"/>
      <c r="EN12" s="245"/>
      <c r="EO12" s="245"/>
      <c r="EP12" s="284">
        <f>-EN12+EO12</f>
        <v>0</v>
      </c>
      <c r="EQ12" s="245"/>
      <c r="ER12" s="245"/>
      <c r="ES12" s="245"/>
      <c r="ET12" s="284">
        <f>-ER12+ES12</f>
        <v>0</v>
      </c>
      <c r="EU12" s="245"/>
      <c r="EV12" s="245"/>
      <c r="EW12" s="245"/>
      <c r="EX12" s="284">
        <f>-EV12+EW12</f>
        <v>0</v>
      </c>
      <c r="EY12" s="245"/>
      <c r="EZ12" s="245"/>
      <c r="FA12" s="245"/>
      <c r="FB12" s="284">
        <f>-EZ12+FA12</f>
        <v>0</v>
      </c>
      <c r="FC12" s="245"/>
      <c r="FD12" s="245"/>
      <c r="FE12" s="245"/>
      <c r="FF12" s="284">
        <f>-FD12+FE12</f>
        <v>0</v>
      </c>
      <c r="FG12" s="245"/>
      <c r="FH12" s="245"/>
      <c r="FI12" s="245"/>
      <c r="FJ12" s="284">
        <f>-FH12+FI12</f>
        <v>0</v>
      </c>
      <c r="FK12" s="245"/>
      <c r="FL12" s="245"/>
      <c r="FM12" s="245"/>
      <c r="FN12" s="284">
        <f>-FL12+FM12</f>
        <v>0</v>
      </c>
      <c r="FO12" s="245"/>
      <c r="FP12" s="245"/>
      <c r="FQ12" s="245"/>
      <c r="FR12" s="284">
        <f>-FP12+FQ12</f>
        <v>0</v>
      </c>
      <c r="FS12" s="245"/>
      <c r="FT12" s="245"/>
      <c r="FU12" s="245"/>
      <c r="FV12" s="284">
        <f>-FT12+FU12</f>
        <v>0</v>
      </c>
      <c r="FW12" s="245"/>
      <c r="FX12" s="245"/>
      <c r="FY12" s="245"/>
      <c r="FZ12" s="284">
        <f>-FX12+FY12</f>
        <v>0</v>
      </c>
      <c r="GA12" s="245"/>
      <c r="GB12" s="245"/>
      <c r="GC12" s="245"/>
      <c r="GD12" s="284">
        <f>-GB12+GC12</f>
        <v>0</v>
      </c>
      <c r="GE12" s="245"/>
      <c r="GF12" s="245"/>
      <c r="GG12" s="245"/>
      <c r="GH12" s="284">
        <f>-GF12+GG12</f>
        <v>0</v>
      </c>
      <c r="GI12" s="245"/>
      <c r="GJ12" s="245"/>
      <c r="GK12" s="245"/>
      <c r="GL12" s="284">
        <f>-GJ12+GK12</f>
        <v>0</v>
      </c>
      <c r="GM12" s="245"/>
      <c r="GN12" s="245"/>
      <c r="GO12" s="245"/>
      <c r="GP12" s="284">
        <f>-GN12+GO12</f>
        <v>0</v>
      </c>
      <c r="GQ12" s="245"/>
      <c r="GR12" s="245"/>
      <c r="GS12" s="245"/>
      <c r="GT12" s="284">
        <f>-GR12+GS12</f>
        <v>0</v>
      </c>
      <c r="GU12" s="245"/>
      <c r="GV12" s="245"/>
      <c r="GW12" s="245"/>
      <c r="GX12" s="284">
        <f>-GV12+GW12</f>
        <v>0</v>
      </c>
      <c r="GY12" s="245"/>
      <c r="GZ12" s="245"/>
      <c r="HA12" s="245"/>
      <c r="HB12" s="284">
        <f>-GZ12+HA12</f>
        <v>0</v>
      </c>
      <c r="HC12" s="245"/>
      <c r="HD12" s="245"/>
      <c r="HE12" s="245"/>
      <c r="HF12" s="284">
        <f>-HD12+HE12</f>
        <v>0</v>
      </c>
      <c r="HG12" s="245"/>
      <c r="HH12" s="245"/>
      <c r="HI12" s="245"/>
      <c r="HJ12" s="284">
        <f>-HH12+HI12</f>
        <v>0</v>
      </c>
      <c r="HK12" s="245"/>
      <c r="HL12" s="245"/>
      <c r="HM12" s="245"/>
      <c r="HN12" s="284">
        <f>-HL12+HM12</f>
        <v>0</v>
      </c>
      <c r="HO12" s="245"/>
      <c r="HP12" s="245"/>
      <c r="HQ12" s="245"/>
      <c r="HR12" s="284">
        <f>-HP12+HQ12</f>
        <v>0</v>
      </c>
      <c r="HS12" s="245"/>
      <c r="HT12" s="245"/>
      <c r="HU12" s="245"/>
      <c r="HV12" s="284">
        <f>-HT12+HU12</f>
        <v>0</v>
      </c>
      <c r="HW12" s="245"/>
      <c r="HX12" s="245"/>
      <c r="HY12" s="245"/>
      <c r="HZ12" s="284">
        <f>-HX12+HY12</f>
        <v>0</v>
      </c>
      <c r="IA12" s="245"/>
      <c r="IB12" s="245"/>
      <c r="IC12" s="245"/>
      <c r="ID12" s="284">
        <f>-IB12+IC12</f>
        <v>0</v>
      </c>
      <c r="IE12" s="245"/>
      <c r="IF12" s="245"/>
      <c r="IG12" s="245"/>
      <c r="IH12" s="284">
        <f>-IF12+IG12</f>
        <v>0</v>
      </c>
      <c r="II12" s="245"/>
      <c r="IJ12" s="245"/>
      <c r="IK12" s="245"/>
      <c r="IL12" s="284">
        <f>-IJ12+IK12</f>
        <v>0</v>
      </c>
      <c r="IM12" s="245"/>
      <c r="IN12" s="245"/>
      <c r="IO12" s="245"/>
      <c r="IP12" s="284">
        <f>-IN12+IO12</f>
        <v>0</v>
      </c>
      <c r="IQ12" s="253">
        <f t="shared" si="0"/>
        <v>0</v>
      </c>
      <c r="IR12" s="253">
        <f t="shared" si="0"/>
        <v>0</v>
      </c>
      <c r="IS12" s="253">
        <f t="shared" si="0"/>
        <v>0</v>
      </c>
      <c r="IT12" s="253">
        <f t="shared" si="0"/>
        <v>0</v>
      </c>
    </row>
    <row r="13" spans="1:254" ht="21.95" customHeight="1" x14ac:dyDescent="0.25">
      <c r="A13" s="336"/>
      <c r="B13" s="8" t="s">
        <v>181</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c r="HV13" s="253"/>
      <c r="HW13" s="253"/>
      <c r="HX13" s="253"/>
      <c r="HY13" s="253"/>
      <c r="HZ13" s="253"/>
      <c r="IA13" s="253"/>
      <c r="IB13" s="253"/>
      <c r="IC13" s="253"/>
      <c r="ID13" s="253"/>
      <c r="IE13" s="253"/>
      <c r="IF13" s="253"/>
      <c r="IG13" s="253"/>
      <c r="IH13" s="253"/>
      <c r="II13" s="253"/>
      <c r="IJ13" s="253"/>
      <c r="IK13" s="253"/>
      <c r="IL13" s="253"/>
      <c r="IM13" s="253"/>
      <c r="IN13" s="253"/>
      <c r="IO13" s="253"/>
      <c r="IP13" s="253"/>
      <c r="IQ13" s="253"/>
      <c r="IR13" s="253"/>
      <c r="IS13" s="253"/>
      <c r="IT13" s="253"/>
    </row>
    <row r="14" spans="1:254" ht="21.95" customHeight="1" x14ac:dyDescent="0.2">
      <c r="A14" s="276">
        <v>322010</v>
      </c>
      <c r="B14" s="239" t="s">
        <v>401</v>
      </c>
      <c r="C14" s="245"/>
      <c r="D14" s="245"/>
      <c r="E14" s="245"/>
      <c r="F14" s="284">
        <f>-D14+E14</f>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45"/>
      <c r="AR14" s="245"/>
      <c r="AS14" s="245"/>
      <c r="AT14" s="284">
        <f>-AR14+AS14</f>
        <v>0</v>
      </c>
      <c r="AU14" s="245"/>
      <c r="AV14" s="245"/>
      <c r="AW14" s="245"/>
      <c r="AX14" s="284">
        <f>-AV14+AW14</f>
        <v>0</v>
      </c>
      <c r="AY14" s="245"/>
      <c r="AZ14" s="245"/>
      <c r="BA14" s="245"/>
      <c r="BB14" s="284">
        <f>-AZ14+BA14</f>
        <v>0</v>
      </c>
      <c r="BC14" s="245"/>
      <c r="BD14" s="245"/>
      <c r="BE14" s="245"/>
      <c r="BF14" s="284">
        <f>-BD14+BE14</f>
        <v>0</v>
      </c>
      <c r="BG14" s="245"/>
      <c r="BH14" s="245"/>
      <c r="BI14" s="245"/>
      <c r="BJ14" s="284">
        <f>-BH14+BI14</f>
        <v>0</v>
      </c>
      <c r="BK14" s="245"/>
      <c r="BL14" s="245"/>
      <c r="BM14" s="245"/>
      <c r="BN14" s="284">
        <f>-BL14+BM14</f>
        <v>0</v>
      </c>
      <c r="BO14" s="245"/>
      <c r="BP14" s="245"/>
      <c r="BQ14" s="245"/>
      <c r="BR14" s="284">
        <f>-BP14+BQ14</f>
        <v>0</v>
      </c>
      <c r="BS14" s="245"/>
      <c r="BT14" s="245"/>
      <c r="BU14" s="245"/>
      <c r="BV14" s="284">
        <f>-BT14+BU14</f>
        <v>0</v>
      </c>
      <c r="BW14" s="245"/>
      <c r="BX14" s="245"/>
      <c r="BY14" s="245"/>
      <c r="BZ14" s="284">
        <f>-BX14+BY14</f>
        <v>0</v>
      </c>
      <c r="CA14" s="245"/>
      <c r="CB14" s="245"/>
      <c r="CC14" s="245"/>
      <c r="CD14" s="284">
        <f>-CB14+CC14</f>
        <v>0</v>
      </c>
      <c r="CE14" s="245"/>
      <c r="CF14" s="245"/>
      <c r="CG14" s="245"/>
      <c r="CH14" s="284">
        <f>-CF14+CG14</f>
        <v>0</v>
      </c>
      <c r="CI14" s="245"/>
      <c r="CJ14" s="245"/>
      <c r="CK14" s="245"/>
      <c r="CL14" s="284">
        <f>-CJ14+CK14</f>
        <v>0</v>
      </c>
      <c r="CM14" s="245"/>
      <c r="CN14" s="245"/>
      <c r="CO14" s="245"/>
      <c r="CP14" s="284">
        <f>-CN14+CO14</f>
        <v>0</v>
      </c>
      <c r="CQ14" s="245"/>
      <c r="CR14" s="245"/>
      <c r="CS14" s="245"/>
      <c r="CT14" s="284">
        <f>-CR14+CS14</f>
        <v>0</v>
      </c>
      <c r="CU14" s="245"/>
      <c r="CV14" s="245"/>
      <c r="CW14" s="245"/>
      <c r="CX14" s="284">
        <f>-CV14+CW14</f>
        <v>0</v>
      </c>
      <c r="CY14" s="245"/>
      <c r="CZ14" s="245"/>
      <c r="DA14" s="245"/>
      <c r="DB14" s="284">
        <f>-CZ14+DA14</f>
        <v>0</v>
      </c>
      <c r="DC14" s="245"/>
      <c r="DD14" s="245"/>
      <c r="DE14" s="245"/>
      <c r="DF14" s="284">
        <f>-DD14+DE14</f>
        <v>0</v>
      </c>
      <c r="DG14" s="245"/>
      <c r="DH14" s="245"/>
      <c r="DI14" s="245"/>
      <c r="DJ14" s="284">
        <f>-DH14+DI14</f>
        <v>0</v>
      </c>
      <c r="DK14" s="245"/>
      <c r="DL14" s="245"/>
      <c r="DM14" s="245"/>
      <c r="DN14" s="284">
        <f>-DL14+DM14</f>
        <v>0</v>
      </c>
      <c r="DO14" s="245"/>
      <c r="DP14" s="245"/>
      <c r="DQ14" s="245"/>
      <c r="DR14" s="284">
        <f>-DP14+DQ14</f>
        <v>0</v>
      </c>
      <c r="DS14" s="245"/>
      <c r="DT14" s="245"/>
      <c r="DU14" s="245"/>
      <c r="DV14" s="284">
        <f>-DT14+DU14</f>
        <v>0</v>
      </c>
      <c r="DW14" s="245"/>
      <c r="DX14" s="245"/>
      <c r="DY14" s="245"/>
      <c r="DZ14" s="284">
        <f>-DX14+DY14</f>
        <v>0</v>
      </c>
      <c r="EA14" s="245"/>
      <c r="EB14" s="245"/>
      <c r="EC14" s="245"/>
      <c r="ED14" s="284">
        <f>-EB14+EC14</f>
        <v>0</v>
      </c>
      <c r="EE14" s="245"/>
      <c r="EF14" s="245"/>
      <c r="EG14" s="245"/>
      <c r="EH14" s="284">
        <f>-EF14+EG14</f>
        <v>0</v>
      </c>
      <c r="EI14" s="245"/>
      <c r="EJ14" s="245"/>
      <c r="EK14" s="245"/>
      <c r="EL14" s="284">
        <f>-EJ14+EK14</f>
        <v>0</v>
      </c>
      <c r="EM14" s="245"/>
      <c r="EN14" s="245"/>
      <c r="EO14" s="245"/>
      <c r="EP14" s="284">
        <f>-EN14+EO14</f>
        <v>0</v>
      </c>
      <c r="EQ14" s="245"/>
      <c r="ER14" s="245"/>
      <c r="ES14" s="245"/>
      <c r="ET14" s="284">
        <f>-ER14+ES14</f>
        <v>0</v>
      </c>
      <c r="EU14" s="245"/>
      <c r="EV14" s="245"/>
      <c r="EW14" s="245"/>
      <c r="EX14" s="284">
        <f>-EV14+EW14</f>
        <v>0</v>
      </c>
      <c r="EY14" s="245"/>
      <c r="EZ14" s="245"/>
      <c r="FA14" s="245"/>
      <c r="FB14" s="284">
        <f>-EZ14+FA14</f>
        <v>0</v>
      </c>
      <c r="FC14" s="245"/>
      <c r="FD14" s="245"/>
      <c r="FE14" s="245"/>
      <c r="FF14" s="284">
        <f>-FD14+FE14</f>
        <v>0</v>
      </c>
      <c r="FG14" s="245"/>
      <c r="FH14" s="245"/>
      <c r="FI14" s="245"/>
      <c r="FJ14" s="284">
        <f>-FH14+FI14</f>
        <v>0</v>
      </c>
      <c r="FK14" s="245"/>
      <c r="FL14" s="245"/>
      <c r="FM14" s="245"/>
      <c r="FN14" s="284">
        <f>-FL14+FM14</f>
        <v>0</v>
      </c>
      <c r="FO14" s="245"/>
      <c r="FP14" s="245"/>
      <c r="FQ14" s="245"/>
      <c r="FR14" s="284">
        <f>-FP14+FQ14</f>
        <v>0</v>
      </c>
      <c r="FS14" s="245"/>
      <c r="FT14" s="245"/>
      <c r="FU14" s="245"/>
      <c r="FV14" s="284">
        <f>-FT14+FU14</f>
        <v>0</v>
      </c>
      <c r="FW14" s="245"/>
      <c r="FX14" s="245"/>
      <c r="FY14" s="245"/>
      <c r="FZ14" s="284">
        <f>-FX14+FY14</f>
        <v>0</v>
      </c>
      <c r="GA14" s="245"/>
      <c r="GB14" s="245"/>
      <c r="GC14" s="245"/>
      <c r="GD14" s="284">
        <f>-GB14+GC14</f>
        <v>0</v>
      </c>
      <c r="GE14" s="245"/>
      <c r="GF14" s="245"/>
      <c r="GG14" s="245"/>
      <c r="GH14" s="284">
        <f>-GF14+GG14</f>
        <v>0</v>
      </c>
      <c r="GI14" s="245"/>
      <c r="GJ14" s="245"/>
      <c r="GK14" s="245"/>
      <c r="GL14" s="284">
        <f>-GJ14+GK14</f>
        <v>0</v>
      </c>
      <c r="GM14" s="245"/>
      <c r="GN14" s="245"/>
      <c r="GO14" s="245"/>
      <c r="GP14" s="284">
        <f>-GN14+GO14</f>
        <v>0</v>
      </c>
      <c r="GQ14" s="245"/>
      <c r="GR14" s="245"/>
      <c r="GS14" s="245"/>
      <c r="GT14" s="284">
        <f>-GR14+GS14</f>
        <v>0</v>
      </c>
      <c r="GU14" s="245"/>
      <c r="GV14" s="245"/>
      <c r="GW14" s="245"/>
      <c r="GX14" s="284">
        <f>-GV14+GW14</f>
        <v>0</v>
      </c>
      <c r="GY14" s="245"/>
      <c r="GZ14" s="245"/>
      <c r="HA14" s="245"/>
      <c r="HB14" s="284">
        <f>-GZ14+HA14</f>
        <v>0</v>
      </c>
      <c r="HC14" s="245"/>
      <c r="HD14" s="245"/>
      <c r="HE14" s="245"/>
      <c r="HF14" s="284">
        <f>-HD14+HE14</f>
        <v>0</v>
      </c>
      <c r="HG14" s="245"/>
      <c r="HH14" s="245"/>
      <c r="HI14" s="245"/>
      <c r="HJ14" s="284">
        <f>-HH14+HI14</f>
        <v>0</v>
      </c>
      <c r="HK14" s="245"/>
      <c r="HL14" s="245"/>
      <c r="HM14" s="245"/>
      <c r="HN14" s="284">
        <f>-HL14+HM14</f>
        <v>0</v>
      </c>
      <c r="HO14" s="245"/>
      <c r="HP14" s="245"/>
      <c r="HQ14" s="245"/>
      <c r="HR14" s="284">
        <f>-HP14+HQ14</f>
        <v>0</v>
      </c>
      <c r="HS14" s="245"/>
      <c r="HT14" s="245"/>
      <c r="HU14" s="245"/>
      <c r="HV14" s="284">
        <f>-HT14+HU14</f>
        <v>0</v>
      </c>
      <c r="HW14" s="245"/>
      <c r="HX14" s="245"/>
      <c r="HY14" s="245"/>
      <c r="HZ14" s="284">
        <f>-HX14+HY14</f>
        <v>0</v>
      </c>
      <c r="IA14" s="245"/>
      <c r="IB14" s="245"/>
      <c r="IC14" s="245"/>
      <c r="ID14" s="284">
        <f>-IB14+IC14</f>
        <v>0</v>
      </c>
      <c r="IE14" s="245"/>
      <c r="IF14" s="245"/>
      <c r="IG14" s="245"/>
      <c r="IH14" s="284">
        <f>-IF14+IG14</f>
        <v>0</v>
      </c>
      <c r="II14" s="245"/>
      <c r="IJ14" s="245"/>
      <c r="IK14" s="245"/>
      <c r="IL14" s="284">
        <f>-IJ14+IK14</f>
        <v>0</v>
      </c>
      <c r="IM14" s="245"/>
      <c r="IN14" s="245"/>
      <c r="IO14" s="245"/>
      <c r="IP14" s="284">
        <f>-IN14+IO14</f>
        <v>0</v>
      </c>
      <c r="IQ14" s="253">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53">
        <f t="shared" si="1"/>
        <v>0</v>
      </c>
      <c r="IS14" s="253">
        <f t="shared" si="1"/>
        <v>0</v>
      </c>
      <c r="IT14" s="253">
        <f t="shared" si="1"/>
        <v>0</v>
      </c>
    </row>
    <row r="15" spans="1:254" ht="21.95" customHeight="1" x14ac:dyDescent="0.2">
      <c r="A15" s="276">
        <v>322020</v>
      </c>
      <c r="B15" s="239" t="s">
        <v>112</v>
      </c>
      <c r="C15" s="245"/>
      <c r="D15" s="245"/>
      <c r="E15" s="245"/>
      <c r="F15" s="284">
        <f>-D15+E15</f>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c r="AE15" s="245"/>
      <c r="AF15" s="245"/>
      <c r="AG15" s="245"/>
      <c r="AH15" s="284">
        <f>-AF15+AG15</f>
        <v>0</v>
      </c>
      <c r="AI15" s="245"/>
      <c r="AJ15" s="245"/>
      <c r="AK15" s="245"/>
      <c r="AL15" s="284">
        <f>-AJ15+AK15</f>
        <v>0</v>
      </c>
      <c r="AM15" s="245"/>
      <c r="AN15" s="245"/>
      <c r="AO15" s="245"/>
      <c r="AP15" s="284">
        <f>-AN15+AO15</f>
        <v>0</v>
      </c>
      <c r="AQ15" s="245"/>
      <c r="AR15" s="245"/>
      <c r="AS15" s="245"/>
      <c r="AT15" s="284">
        <f>-AR15+AS15</f>
        <v>0</v>
      </c>
      <c r="AU15" s="245"/>
      <c r="AV15" s="245"/>
      <c r="AW15" s="245"/>
      <c r="AX15" s="284">
        <f>-AV15+AW15</f>
        <v>0</v>
      </c>
      <c r="AY15" s="245"/>
      <c r="AZ15" s="245"/>
      <c r="BA15" s="245"/>
      <c r="BB15" s="284">
        <f>-AZ15+BA15</f>
        <v>0</v>
      </c>
      <c r="BC15" s="245"/>
      <c r="BD15" s="245"/>
      <c r="BE15" s="245"/>
      <c r="BF15" s="284">
        <f>-BD15+BE15</f>
        <v>0</v>
      </c>
      <c r="BG15" s="245"/>
      <c r="BH15" s="245"/>
      <c r="BI15" s="245"/>
      <c r="BJ15" s="284">
        <f>-BH15+BI15</f>
        <v>0</v>
      </c>
      <c r="BK15" s="245"/>
      <c r="BL15" s="245"/>
      <c r="BM15" s="245"/>
      <c r="BN15" s="284">
        <f>-BL15+BM15</f>
        <v>0</v>
      </c>
      <c r="BO15" s="245"/>
      <c r="BP15" s="245"/>
      <c r="BQ15" s="245"/>
      <c r="BR15" s="284">
        <f>-BP15+BQ15</f>
        <v>0</v>
      </c>
      <c r="BS15" s="245"/>
      <c r="BT15" s="245"/>
      <c r="BU15" s="245"/>
      <c r="BV15" s="284">
        <f>-BT15+BU15</f>
        <v>0</v>
      </c>
      <c r="BW15" s="245"/>
      <c r="BX15" s="245"/>
      <c r="BY15" s="245"/>
      <c r="BZ15" s="284">
        <f>-BX15+BY15</f>
        <v>0</v>
      </c>
      <c r="CA15" s="245"/>
      <c r="CB15" s="245"/>
      <c r="CC15" s="245"/>
      <c r="CD15" s="284">
        <f>-CB15+CC15</f>
        <v>0</v>
      </c>
      <c r="CE15" s="245"/>
      <c r="CF15" s="245"/>
      <c r="CG15" s="245"/>
      <c r="CH15" s="284">
        <f>-CF15+CG15</f>
        <v>0</v>
      </c>
      <c r="CI15" s="245"/>
      <c r="CJ15" s="245"/>
      <c r="CK15" s="245"/>
      <c r="CL15" s="284">
        <f>-CJ15+CK15</f>
        <v>0</v>
      </c>
      <c r="CM15" s="245"/>
      <c r="CN15" s="245"/>
      <c r="CO15" s="245"/>
      <c r="CP15" s="284">
        <f>-CN15+CO15</f>
        <v>0</v>
      </c>
      <c r="CQ15" s="245"/>
      <c r="CR15" s="245"/>
      <c r="CS15" s="245"/>
      <c r="CT15" s="284">
        <f>-CR15+CS15</f>
        <v>0</v>
      </c>
      <c r="CU15" s="245"/>
      <c r="CV15" s="245"/>
      <c r="CW15" s="245"/>
      <c r="CX15" s="284">
        <f>-CV15+CW15</f>
        <v>0</v>
      </c>
      <c r="CY15" s="245"/>
      <c r="CZ15" s="245"/>
      <c r="DA15" s="245"/>
      <c r="DB15" s="284">
        <f>-CZ15+DA15</f>
        <v>0</v>
      </c>
      <c r="DC15" s="245"/>
      <c r="DD15" s="245"/>
      <c r="DE15" s="245"/>
      <c r="DF15" s="284">
        <f>-DD15+DE15</f>
        <v>0</v>
      </c>
      <c r="DG15" s="245"/>
      <c r="DH15" s="245"/>
      <c r="DI15" s="245"/>
      <c r="DJ15" s="284">
        <f>-DH15+DI15</f>
        <v>0</v>
      </c>
      <c r="DK15" s="245"/>
      <c r="DL15" s="245"/>
      <c r="DM15" s="245"/>
      <c r="DN15" s="284">
        <f>-DL15+DM15</f>
        <v>0</v>
      </c>
      <c r="DO15" s="245"/>
      <c r="DP15" s="245"/>
      <c r="DQ15" s="245"/>
      <c r="DR15" s="284">
        <f>-DP15+DQ15</f>
        <v>0</v>
      </c>
      <c r="DS15" s="245"/>
      <c r="DT15" s="245"/>
      <c r="DU15" s="245"/>
      <c r="DV15" s="284">
        <f>-DT15+DU15</f>
        <v>0</v>
      </c>
      <c r="DW15" s="245"/>
      <c r="DX15" s="245"/>
      <c r="DY15" s="245"/>
      <c r="DZ15" s="284">
        <f>-DX15+DY15</f>
        <v>0</v>
      </c>
      <c r="EA15" s="245"/>
      <c r="EB15" s="245"/>
      <c r="EC15" s="245"/>
      <c r="ED15" s="284">
        <f>-EB15+EC15</f>
        <v>0</v>
      </c>
      <c r="EE15" s="245"/>
      <c r="EF15" s="245"/>
      <c r="EG15" s="245"/>
      <c r="EH15" s="284">
        <f>-EF15+EG15</f>
        <v>0</v>
      </c>
      <c r="EI15" s="245"/>
      <c r="EJ15" s="245"/>
      <c r="EK15" s="245"/>
      <c r="EL15" s="284">
        <f>-EJ15+EK15</f>
        <v>0</v>
      </c>
      <c r="EM15" s="245"/>
      <c r="EN15" s="245"/>
      <c r="EO15" s="245"/>
      <c r="EP15" s="284">
        <f>-EN15+EO15</f>
        <v>0</v>
      </c>
      <c r="EQ15" s="245"/>
      <c r="ER15" s="245"/>
      <c r="ES15" s="245"/>
      <c r="ET15" s="284">
        <f>-ER15+ES15</f>
        <v>0</v>
      </c>
      <c r="EU15" s="245"/>
      <c r="EV15" s="245"/>
      <c r="EW15" s="245"/>
      <c r="EX15" s="284">
        <f>-EV15+EW15</f>
        <v>0</v>
      </c>
      <c r="EY15" s="245"/>
      <c r="EZ15" s="245"/>
      <c r="FA15" s="245"/>
      <c r="FB15" s="284">
        <f>-EZ15+FA15</f>
        <v>0</v>
      </c>
      <c r="FC15" s="245"/>
      <c r="FD15" s="245"/>
      <c r="FE15" s="245"/>
      <c r="FF15" s="284">
        <f>-FD15+FE15</f>
        <v>0</v>
      </c>
      <c r="FG15" s="245"/>
      <c r="FH15" s="245"/>
      <c r="FI15" s="245"/>
      <c r="FJ15" s="284">
        <f>-FH15+FI15</f>
        <v>0</v>
      </c>
      <c r="FK15" s="245"/>
      <c r="FL15" s="245"/>
      <c r="FM15" s="245"/>
      <c r="FN15" s="284">
        <f>-FL15+FM15</f>
        <v>0</v>
      </c>
      <c r="FO15" s="245"/>
      <c r="FP15" s="245"/>
      <c r="FQ15" s="245"/>
      <c r="FR15" s="284">
        <f>-FP15+FQ15</f>
        <v>0</v>
      </c>
      <c r="FS15" s="245"/>
      <c r="FT15" s="245"/>
      <c r="FU15" s="245"/>
      <c r="FV15" s="284">
        <f>-FT15+FU15</f>
        <v>0</v>
      </c>
      <c r="FW15" s="245"/>
      <c r="FX15" s="245"/>
      <c r="FY15" s="245"/>
      <c r="FZ15" s="284">
        <f>-FX15+FY15</f>
        <v>0</v>
      </c>
      <c r="GA15" s="245"/>
      <c r="GB15" s="245"/>
      <c r="GC15" s="245"/>
      <c r="GD15" s="284">
        <f>-GB15+GC15</f>
        <v>0</v>
      </c>
      <c r="GE15" s="245"/>
      <c r="GF15" s="245"/>
      <c r="GG15" s="245"/>
      <c r="GH15" s="284">
        <f>-GF15+GG15</f>
        <v>0</v>
      </c>
      <c r="GI15" s="245"/>
      <c r="GJ15" s="245"/>
      <c r="GK15" s="245"/>
      <c r="GL15" s="284">
        <f>-GJ15+GK15</f>
        <v>0</v>
      </c>
      <c r="GM15" s="245"/>
      <c r="GN15" s="245"/>
      <c r="GO15" s="245"/>
      <c r="GP15" s="284">
        <f>-GN15+GO15</f>
        <v>0</v>
      </c>
      <c r="GQ15" s="245"/>
      <c r="GR15" s="245"/>
      <c r="GS15" s="245"/>
      <c r="GT15" s="284">
        <f>-GR15+GS15</f>
        <v>0</v>
      </c>
      <c r="GU15" s="245"/>
      <c r="GV15" s="245"/>
      <c r="GW15" s="245"/>
      <c r="GX15" s="284">
        <f>-GV15+GW15</f>
        <v>0</v>
      </c>
      <c r="GY15" s="245"/>
      <c r="GZ15" s="245"/>
      <c r="HA15" s="245"/>
      <c r="HB15" s="284">
        <f>-GZ15+HA15</f>
        <v>0</v>
      </c>
      <c r="HC15" s="245"/>
      <c r="HD15" s="245"/>
      <c r="HE15" s="245"/>
      <c r="HF15" s="284">
        <f>-HD15+HE15</f>
        <v>0</v>
      </c>
      <c r="HG15" s="245"/>
      <c r="HH15" s="245"/>
      <c r="HI15" s="245"/>
      <c r="HJ15" s="284">
        <f>-HH15+HI15</f>
        <v>0</v>
      </c>
      <c r="HK15" s="245"/>
      <c r="HL15" s="245"/>
      <c r="HM15" s="245"/>
      <c r="HN15" s="284">
        <f>-HL15+HM15</f>
        <v>0</v>
      </c>
      <c r="HO15" s="245"/>
      <c r="HP15" s="245"/>
      <c r="HQ15" s="245"/>
      <c r="HR15" s="284">
        <f>-HP15+HQ15</f>
        <v>0</v>
      </c>
      <c r="HS15" s="245"/>
      <c r="HT15" s="245"/>
      <c r="HU15" s="245"/>
      <c r="HV15" s="284">
        <f>-HT15+HU15</f>
        <v>0</v>
      </c>
      <c r="HW15" s="245"/>
      <c r="HX15" s="245"/>
      <c r="HY15" s="245"/>
      <c r="HZ15" s="284">
        <f>-HX15+HY15</f>
        <v>0</v>
      </c>
      <c r="IA15" s="245"/>
      <c r="IB15" s="245"/>
      <c r="IC15" s="245"/>
      <c r="ID15" s="284">
        <f>-IB15+IC15</f>
        <v>0</v>
      </c>
      <c r="IE15" s="245"/>
      <c r="IF15" s="245"/>
      <c r="IG15" s="245"/>
      <c r="IH15" s="284">
        <f>-IF15+IG15</f>
        <v>0</v>
      </c>
      <c r="II15" s="245"/>
      <c r="IJ15" s="245"/>
      <c r="IK15" s="245"/>
      <c r="IL15" s="284">
        <f>-IJ15+IK15</f>
        <v>0</v>
      </c>
      <c r="IM15" s="245"/>
      <c r="IN15" s="245"/>
      <c r="IO15" s="245"/>
      <c r="IP15" s="284">
        <f>-IN15+IO15</f>
        <v>0</v>
      </c>
      <c r="IQ15" s="253">
        <f t="shared" si="1"/>
        <v>0</v>
      </c>
      <c r="IR15" s="253">
        <f t="shared" si="1"/>
        <v>0</v>
      </c>
      <c r="IS15" s="253">
        <f t="shared" si="1"/>
        <v>0</v>
      </c>
      <c r="IT15" s="253">
        <f t="shared" si="1"/>
        <v>0</v>
      </c>
    </row>
    <row r="16" spans="1:254" ht="21.95" customHeight="1" x14ac:dyDescent="0.2">
      <c r="A16" s="276">
        <v>323010</v>
      </c>
      <c r="B16" s="239" t="s">
        <v>403</v>
      </c>
      <c r="C16" s="245"/>
      <c r="D16" s="245"/>
      <c r="E16" s="245"/>
      <c r="F16" s="284">
        <f>-D16+E16</f>
        <v>0</v>
      </c>
      <c r="G16" s="245"/>
      <c r="H16" s="245"/>
      <c r="I16" s="245"/>
      <c r="J16" s="284">
        <f>-H16+I16</f>
        <v>0</v>
      </c>
      <c r="K16" s="245"/>
      <c r="L16" s="245"/>
      <c r="M16" s="245"/>
      <c r="N16" s="284">
        <f>-L16+M16</f>
        <v>0</v>
      </c>
      <c r="O16" s="245"/>
      <c r="P16" s="245"/>
      <c r="Q16" s="245"/>
      <c r="R16" s="284">
        <f>-P16+Q16</f>
        <v>0</v>
      </c>
      <c r="S16" s="245"/>
      <c r="T16" s="245"/>
      <c r="U16" s="245"/>
      <c r="V16" s="284">
        <f>-T16+U16</f>
        <v>0</v>
      </c>
      <c r="W16" s="245"/>
      <c r="X16" s="245"/>
      <c r="Y16" s="245"/>
      <c r="Z16" s="284">
        <f>-X16+Y16</f>
        <v>0</v>
      </c>
      <c r="AA16" s="245"/>
      <c r="AB16" s="245"/>
      <c r="AC16" s="245"/>
      <c r="AD16" s="284">
        <f>-AB16+AC16</f>
        <v>0</v>
      </c>
      <c r="AE16" s="245"/>
      <c r="AF16" s="245"/>
      <c r="AG16" s="245"/>
      <c r="AH16" s="284">
        <f>-AF16+AG16</f>
        <v>0</v>
      </c>
      <c r="AI16" s="245"/>
      <c r="AJ16" s="245"/>
      <c r="AK16" s="245"/>
      <c r="AL16" s="284">
        <f>-AJ16+AK16</f>
        <v>0</v>
      </c>
      <c r="AM16" s="245"/>
      <c r="AN16" s="245"/>
      <c r="AO16" s="245"/>
      <c r="AP16" s="284">
        <f>-AN16+AO16</f>
        <v>0</v>
      </c>
      <c r="AQ16" s="245"/>
      <c r="AR16" s="245"/>
      <c r="AS16" s="245"/>
      <c r="AT16" s="284">
        <f>-AR16+AS16</f>
        <v>0</v>
      </c>
      <c r="AU16" s="245"/>
      <c r="AV16" s="245"/>
      <c r="AW16" s="245"/>
      <c r="AX16" s="284">
        <f>-AV16+AW16</f>
        <v>0</v>
      </c>
      <c r="AY16" s="245"/>
      <c r="AZ16" s="245"/>
      <c r="BA16" s="245"/>
      <c r="BB16" s="284">
        <f>-AZ16+BA16</f>
        <v>0</v>
      </c>
      <c r="BC16" s="245"/>
      <c r="BD16" s="245"/>
      <c r="BE16" s="245"/>
      <c r="BF16" s="284">
        <f>-BD16+BE16</f>
        <v>0</v>
      </c>
      <c r="BG16" s="245"/>
      <c r="BH16" s="245"/>
      <c r="BI16" s="245"/>
      <c r="BJ16" s="284">
        <f>-BH16+BI16</f>
        <v>0</v>
      </c>
      <c r="BK16" s="245"/>
      <c r="BL16" s="245"/>
      <c r="BM16" s="245"/>
      <c r="BN16" s="284">
        <f>-BL16+BM16</f>
        <v>0</v>
      </c>
      <c r="BO16" s="245"/>
      <c r="BP16" s="245"/>
      <c r="BQ16" s="245"/>
      <c r="BR16" s="284">
        <f>-BP16+BQ16</f>
        <v>0</v>
      </c>
      <c r="BS16" s="245"/>
      <c r="BT16" s="245"/>
      <c r="BU16" s="245"/>
      <c r="BV16" s="284">
        <f>-BT16+BU16</f>
        <v>0</v>
      </c>
      <c r="BW16" s="245"/>
      <c r="BX16" s="245"/>
      <c r="BY16" s="245"/>
      <c r="BZ16" s="284">
        <f>-BX16+BY16</f>
        <v>0</v>
      </c>
      <c r="CA16" s="245"/>
      <c r="CB16" s="245"/>
      <c r="CC16" s="245"/>
      <c r="CD16" s="284">
        <f>-CB16+CC16</f>
        <v>0</v>
      </c>
      <c r="CE16" s="245"/>
      <c r="CF16" s="245"/>
      <c r="CG16" s="245"/>
      <c r="CH16" s="284">
        <f>-CF16+CG16</f>
        <v>0</v>
      </c>
      <c r="CI16" s="245"/>
      <c r="CJ16" s="245"/>
      <c r="CK16" s="245"/>
      <c r="CL16" s="284">
        <f>-CJ16+CK16</f>
        <v>0</v>
      </c>
      <c r="CM16" s="245"/>
      <c r="CN16" s="245"/>
      <c r="CO16" s="245"/>
      <c r="CP16" s="284">
        <f>-CN16+CO16</f>
        <v>0</v>
      </c>
      <c r="CQ16" s="245"/>
      <c r="CR16" s="245"/>
      <c r="CS16" s="245"/>
      <c r="CT16" s="284">
        <f>-CR16+CS16</f>
        <v>0</v>
      </c>
      <c r="CU16" s="245"/>
      <c r="CV16" s="245"/>
      <c r="CW16" s="245"/>
      <c r="CX16" s="284">
        <f>-CV16+CW16</f>
        <v>0</v>
      </c>
      <c r="CY16" s="245"/>
      <c r="CZ16" s="245"/>
      <c r="DA16" s="245"/>
      <c r="DB16" s="284">
        <f>-CZ16+DA16</f>
        <v>0</v>
      </c>
      <c r="DC16" s="245"/>
      <c r="DD16" s="245"/>
      <c r="DE16" s="245"/>
      <c r="DF16" s="284">
        <f>-DD16+DE16</f>
        <v>0</v>
      </c>
      <c r="DG16" s="245"/>
      <c r="DH16" s="245"/>
      <c r="DI16" s="245"/>
      <c r="DJ16" s="284">
        <f>-DH16+DI16</f>
        <v>0</v>
      </c>
      <c r="DK16" s="245"/>
      <c r="DL16" s="245"/>
      <c r="DM16" s="245"/>
      <c r="DN16" s="284">
        <f>-DL16+DM16</f>
        <v>0</v>
      </c>
      <c r="DO16" s="245"/>
      <c r="DP16" s="245"/>
      <c r="DQ16" s="245"/>
      <c r="DR16" s="284">
        <f>-DP16+DQ16</f>
        <v>0</v>
      </c>
      <c r="DS16" s="245"/>
      <c r="DT16" s="245"/>
      <c r="DU16" s="245"/>
      <c r="DV16" s="284">
        <f>-DT16+DU16</f>
        <v>0</v>
      </c>
      <c r="DW16" s="245"/>
      <c r="DX16" s="245"/>
      <c r="DY16" s="245"/>
      <c r="DZ16" s="284">
        <f>-DX16+DY16</f>
        <v>0</v>
      </c>
      <c r="EA16" s="245"/>
      <c r="EB16" s="245"/>
      <c r="EC16" s="245"/>
      <c r="ED16" s="284">
        <f>-EB16+EC16</f>
        <v>0</v>
      </c>
      <c r="EE16" s="245"/>
      <c r="EF16" s="245"/>
      <c r="EG16" s="245"/>
      <c r="EH16" s="284">
        <f>-EF16+EG16</f>
        <v>0</v>
      </c>
      <c r="EI16" s="245"/>
      <c r="EJ16" s="245"/>
      <c r="EK16" s="245"/>
      <c r="EL16" s="284">
        <f>-EJ16+EK16</f>
        <v>0</v>
      </c>
      <c r="EM16" s="245"/>
      <c r="EN16" s="245"/>
      <c r="EO16" s="245"/>
      <c r="EP16" s="284">
        <f>-EN16+EO16</f>
        <v>0</v>
      </c>
      <c r="EQ16" s="245"/>
      <c r="ER16" s="245"/>
      <c r="ES16" s="245"/>
      <c r="ET16" s="284">
        <f>-ER16+ES16</f>
        <v>0</v>
      </c>
      <c r="EU16" s="245"/>
      <c r="EV16" s="245"/>
      <c r="EW16" s="245"/>
      <c r="EX16" s="284">
        <f>-EV16+EW16</f>
        <v>0</v>
      </c>
      <c r="EY16" s="245"/>
      <c r="EZ16" s="245"/>
      <c r="FA16" s="245"/>
      <c r="FB16" s="284">
        <f>-EZ16+FA16</f>
        <v>0</v>
      </c>
      <c r="FC16" s="245"/>
      <c r="FD16" s="245"/>
      <c r="FE16" s="245"/>
      <c r="FF16" s="284">
        <f>-FD16+FE16</f>
        <v>0</v>
      </c>
      <c r="FG16" s="245"/>
      <c r="FH16" s="245"/>
      <c r="FI16" s="245"/>
      <c r="FJ16" s="284">
        <f>-FH16+FI16</f>
        <v>0</v>
      </c>
      <c r="FK16" s="245"/>
      <c r="FL16" s="245"/>
      <c r="FM16" s="245"/>
      <c r="FN16" s="284">
        <f>-FL16+FM16</f>
        <v>0</v>
      </c>
      <c r="FO16" s="245"/>
      <c r="FP16" s="245"/>
      <c r="FQ16" s="245"/>
      <c r="FR16" s="284">
        <f>-FP16+FQ16</f>
        <v>0</v>
      </c>
      <c r="FS16" s="245"/>
      <c r="FT16" s="245"/>
      <c r="FU16" s="245"/>
      <c r="FV16" s="284">
        <f>-FT16+FU16</f>
        <v>0</v>
      </c>
      <c r="FW16" s="245"/>
      <c r="FX16" s="245"/>
      <c r="FY16" s="245"/>
      <c r="FZ16" s="284">
        <f>-FX16+FY16</f>
        <v>0</v>
      </c>
      <c r="GA16" s="245"/>
      <c r="GB16" s="245"/>
      <c r="GC16" s="245"/>
      <c r="GD16" s="284">
        <f>-GB16+GC16</f>
        <v>0</v>
      </c>
      <c r="GE16" s="245"/>
      <c r="GF16" s="245"/>
      <c r="GG16" s="245"/>
      <c r="GH16" s="284">
        <f>-GF16+GG16</f>
        <v>0</v>
      </c>
      <c r="GI16" s="245"/>
      <c r="GJ16" s="245"/>
      <c r="GK16" s="245"/>
      <c r="GL16" s="284">
        <f>-GJ16+GK16</f>
        <v>0</v>
      </c>
      <c r="GM16" s="245"/>
      <c r="GN16" s="245"/>
      <c r="GO16" s="245"/>
      <c r="GP16" s="284">
        <f>-GN16+GO16</f>
        <v>0</v>
      </c>
      <c r="GQ16" s="245"/>
      <c r="GR16" s="245"/>
      <c r="GS16" s="245"/>
      <c r="GT16" s="284">
        <f>-GR16+GS16</f>
        <v>0</v>
      </c>
      <c r="GU16" s="245"/>
      <c r="GV16" s="245"/>
      <c r="GW16" s="245"/>
      <c r="GX16" s="284">
        <f>-GV16+GW16</f>
        <v>0</v>
      </c>
      <c r="GY16" s="245"/>
      <c r="GZ16" s="245"/>
      <c r="HA16" s="245"/>
      <c r="HB16" s="284">
        <f>-GZ16+HA16</f>
        <v>0</v>
      </c>
      <c r="HC16" s="245"/>
      <c r="HD16" s="245"/>
      <c r="HE16" s="245"/>
      <c r="HF16" s="284">
        <f>-HD16+HE16</f>
        <v>0</v>
      </c>
      <c r="HG16" s="245"/>
      <c r="HH16" s="245"/>
      <c r="HI16" s="245"/>
      <c r="HJ16" s="284">
        <f>-HH16+HI16</f>
        <v>0</v>
      </c>
      <c r="HK16" s="245"/>
      <c r="HL16" s="245"/>
      <c r="HM16" s="245"/>
      <c r="HN16" s="284">
        <f>-HL16+HM16</f>
        <v>0</v>
      </c>
      <c r="HO16" s="245"/>
      <c r="HP16" s="245"/>
      <c r="HQ16" s="245"/>
      <c r="HR16" s="284">
        <f>-HP16+HQ16</f>
        <v>0</v>
      </c>
      <c r="HS16" s="245"/>
      <c r="HT16" s="245"/>
      <c r="HU16" s="245"/>
      <c r="HV16" s="284">
        <f>-HT16+HU16</f>
        <v>0</v>
      </c>
      <c r="HW16" s="245"/>
      <c r="HX16" s="245"/>
      <c r="HY16" s="245"/>
      <c r="HZ16" s="284">
        <f>-HX16+HY16</f>
        <v>0</v>
      </c>
      <c r="IA16" s="245"/>
      <c r="IB16" s="245"/>
      <c r="IC16" s="245"/>
      <c r="ID16" s="284">
        <f>-IB16+IC16</f>
        <v>0</v>
      </c>
      <c r="IE16" s="245"/>
      <c r="IF16" s="245"/>
      <c r="IG16" s="245"/>
      <c r="IH16" s="284">
        <f>-IF16+IG16</f>
        <v>0</v>
      </c>
      <c r="II16" s="245"/>
      <c r="IJ16" s="245"/>
      <c r="IK16" s="245"/>
      <c r="IL16" s="284">
        <f>-IJ16+IK16</f>
        <v>0</v>
      </c>
      <c r="IM16" s="245"/>
      <c r="IN16" s="245"/>
      <c r="IO16" s="245"/>
      <c r="IP16" s="284">
        <f>-IN16+IO16</f>
        <v>0</v>
      </c>
      <c r="IQ16" s="253">
        <f t="shared" si="1"/>
        <v>0</v>
      </c>
      <c r="IR16" s="253">
        <f t="shared" si="1"/>
        <v>0</v>
      </c>
      <c r="IS16" s="253">
        <f t="shared" si="1"/>
        <v>0</v>
      </c>
      <c r="IT16" s="253">
        <f t="shared" si="1"/>
        <v>0</v>
      </c>
    </row>
    <row r="17" spans="1:254" ht="21.95" customHeight="1" x14ac:dyDescent="0.2">
      <c r="A17" s="276">
        <v>323030</v>
      </c>
      <c r="B17" s="239" t="s">
        <v>402</v>
      </c>
      <c r="C17" s="245"/>
      <c r="D17" s="245"/>
      <c r="E17" s="245"/>
      <c r="F17" s="284">
        <f>-D17+E17</f>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45"/>
      <c r="AR17" s="245"/>
      <c r="AS17" s="245"/>
      <c r="AT17" s="284">
        <f>-AR17+AS17</f>
        <v>0</v>
      </c>
      <c r="AU17" s="245"/>
      <c r="AV17" s="245"/>
      <c r="AW17" s="245"/>
      <c r="AX17" s="284">
        <f>-AV17+AW17</f>
        <v>0</v>
      </c>
      <c r="AY17" s="245"/>
      <c r="AZ17" s="245"/>
      <c r="BA17" s="245"/>
      <c r="BB17" s="284">
        <f>-AZ17+BA17</f>
        <v>0</v>
      </c>
      <c r="BC17" s="245"/>
      <c r="BD17" s="245"/>
      <c r="BE17" s="245"/>
      <c r="BF17" s="284">
        <f>-BD17+BE17</f>
        <v>0</v>
      </c>
      <c r="BG17" s="245"/>
      <c r="BH17" s="245"/>
      <c r="BI17" s="245"/>
      <c r="BJ17" s="284">
        <f>-BH17+BI17</f>
        <v>0</v>
      </c>
      <c r="BK17" s="245"/>
      <c r="BL17" s="245"/>
      <c r="BM17" s="245"/>
      <c r="BN17" s="284">
        <f>-BL17+BM17</f>
        <v>0</v>
      </c>
      <c r="BO17" s="245"/>
      <c r="BP17" s="245"/>
      <c r="BQ17" s="245"/>
      <c r="BR17" s="284">
        <f>-BP17+BQ17</f>
        <v>0</v>
      </c>
      <c r="BS17" s="245"/>
      <c r="BT17" s="245"/>
      <c r="BU17" s="245"/>
      <c r="BV17" s="284">
        <f>-BT17+BU17</f>
        <v>0</v>
      </c>
      <c r="BW17" s="245"/>
      <c r="BX17" s="245"/>
      <c r="BY17" s="245"/>
      <c r="BZ17" s="284">
        <f>-BX17+BY17</f>
        <v>0</v>
      </c>
      <c r="CA17" s="245"/>
      <c r="CB17" s="245"/>
      <c r="CC17" s="245"/>
      <c r="CD17" s="284">
        <f>-CB17+CC17</f>
        <v>0</v>
      </c>
      <c r="CE17" s="245"/>
      <c r="CF17" s="245"/>
      <c r="CG17" s="245"/>
      <c r="CH17" s="284">
        <f>-CF17+CG17</f>
        <v>0</v>
      </c>
      <c r="CI17" s="245"/>
      <c r="CJ17" s="245"/>
      <c r="CK17" s="245"/>
      <c r="CL17" s="284">
        <f>-CJ17+CK17</f>
        <v>0</v>
      </c>
      <c r="CM17" s="245"/>
      <c r="CN17" s="245"/>
      <c r="CO17" s="245"/>
      <c r="CP17" s="284">
        <f>-CN17+CO17</f>
        <v>0</v>
      </c>
      <c r="CQ17" s="245"/>
      <c r="CR17" s="245"/>
      <c r="CS17" s="245"/>
      <c r="CT17" s="284">
        <f>-CR17+CS17</f>
        <v>0</v>
      </c>
      <c r="CU17" s="245"/>
      <c r="CV17" s="245"/>
      <c r="CW17" s="245"/>
      <c r="CX17" s="284">
        <f>-CV17+CW17</f>
        <v>0</v>
      </c>
      <c r="CY17" s="245"/>
      <c r="CZ17" s="245"/>
      <c r="DA17" s="245"/>
      <c r="DB17" s="284">
        <f>-CZ17+DA17</f>
        <v>0</v>
      </c>
      <c r="DC17" s="245"/>
      <c r="DD17" s="245"/>
      <c r="DE17" s="245"/>
      <c r="DF17" s="284">
        <f>-DD17+DE17</f>
        <v>0</v>
      </c>
      <c r="DG17" s="245"/>
      <c r="DH17" s="245"/>
      <c r="DI17" s="245"/>
      <c r="DJ17" s="284">
        <f>-DH17+DI17</f>
        <v>0</v>
      </c>
      <c r="DK17" s="245"/>
      <c r="DL17" s="245"/>
      <c r="DM17" s="245"/>
      <c r="DN17" s="284">
        <f>-DL17+DM17</f>
        <v>0</v>
      </c>
      <c r="DO17" s="245"/>
      <c r="DP17" s="245"/>
      <c r="DQ17" s="245"/>
      <c r="DR17" s="284">
        <f>-DP17+DQ17</f>
        <v>0</v>
      </c>
      <c r="DS17" s="245"/>
      <c r="DT17" s="245"/>
      <c r="DU17" s="245"/>
      <c r="DV17" s="284">
        <f>-DT17+DU17</f>
        <v>0</v>
      </c>
      <c r="DW17" s="245"/>
      <c r="DX17" s="245"/>
      <c r="DY17" s="245"/>
      <c r="DZ17" s="284">
        <f>-DX17+DY17</f>
        <v>0</v>
      </c>
      <c r="EA17" s="245"/>
      <c r="EB17" s="245"/>
      <c r="EC17" s="245"/>
      <c r="ED17" s="284">
        <f>-EB17+EC17</f>
        <v>0</v>
      </c>
      <c r="EE17" s="245"/>
      <c r="EF17" s="245"/>
      <c r="EG17" s="245"/>
      <c r="EH17" s="284">
        <f>-EF17+EG17</f>
        <v>0</v>
      </c>
      <c r="EI17" s="245"/>
      <c r="EJ17" s="245"/>
      <c r="EK17" s="245"/>
      <c r="EL17" s="284">
        <f>-EJ17+EK17</f>
        <v>0</v>
      </c>
      <c r="EM17" s="245"/>
      <c r="EN17" s="245"/>
      <c r="EO17" s="245"/>
      <c r="EP17" s="284">
        <f>-EN17+EO17</f>
        <v>0</v>
      </c>
      <c r="EQ17" s="245"/>
      <c r="ER17" s="245"/>
      <c r="ES17" s="245"/>
      <c r="ET17" s="284">
        <f>-ER17+ES17</f>
        <v>0</v>
      </c>
      <c r="EU17" s="245"/>
      <c r="EV17" s="245"/>
      <c r="EW17" s="245"/>
      <c r="EX17" s="284">
        <f>-EV17+EW17</f>
        <v>0</v>
      </c>
      <c r="EY17" s="245"/>
      <c r="EZ17" s="245"/>
      <c r="FA17" s="245"/>
      <c r="FB17" s="284">
        <f>-EZ17+FA17</f>
        <v>0</v>
      </c>
      <c r="FC17" s="245"/>
      <c r="FD17" s="245"/>
      <c r="FE17" s="245"/>
      <c r="FF17" s="284">
        <f>-FD17+FE17</f>
        <v>0</v>
      </c>
      <c r="FG17" s="245"/>
      <c r="FH17" s="245"/>
      <c r="FI17" s="245"/>
      <c r="FJ17" s="284">
        <f>-FH17+FI17</f>
        <v>0</v>
      </c>
      <c r="FK17" s="245"/>
      <c r="FL17" s="245"/>
      <c r="FM17" s="245"/>
      <c r="FN17" s="284">
        <f>-FL17+FM17</f>
        <v>0</v>
      </c>
      <c r="FO17" s="245"/>
      <c r="FP17" s="245"/>
      <c r="FQ17" s="245"/>
      <c r="FR17" s="284">
        <f>-FP17+FQ17</f>
        <v>0</v>
      </c>
      <c r="FS17" s="245"/>
      <c r="FT17" s="245"/>
      <c r="FU17" s="245"/>
      <c r="FV17" s="284">
        <f>-FT17+FU17</f>
        <v>0</v>
      </c>
      <c r="FW17" s="245"/>
      <c r="FX17" s="245"/>
      <c r="FY17" s="245"/>
      <c r="FZ17" s="284">
        <f>-FX17+FY17</f>
        <v>0</v>
      </c>
      <c r="GA17" s="245"/>
      <c r="GB17" s="245"/>
      <c r="GC17" s="245"/>
      <c r="GD17" s="284">
        <f>-GB17+GC17</f>
        <v>0</v>
      </c>
      <c r="GE17" s="245"/>
      <c r="GF17" s="245"/>
      <c r="GG17" s="245"/>
      <c r="GH17" s="284">
        <f>-GF17+GG17</f>
        <v>0</v>
      </c>
      <c r="GI17" s="245"/>
      <c r="GJ17" s="245"/>
      <c r="GK17" s="245"/>
      <c r="GL17" s="284">
        <f>-GJ17+GK17</f>
        <v>0</v>
      </c>
      <c r="GM17" s="245"/>
      <c r="GN17" s="245"/>
      <c r="GO17" s="245"/>
      <c r="GP17" s="284">
        <f>-GN17+GO17</f>
        <v>0</v>
      </c>
      <c r="GQ17" s="245"/>
      <c r="GR17" s="245"/>
      <c r="GS17" s="245"/>
      <c r="GT17" s="284">
        <f>-GR17+GS17</f>
        <v>0</v>
      </c>
      <c r="GU17" s="245"/>
      <c r="GV17" s="245"/>
      <c r="GW17" s="245"/>
      <c r="GX17" s="284">
        <f>-GV17+GW17</f>
        <v>0</v>
      </c>
      <c r="GY17" s="245"/>
      <c r="GZ17" s="245"/>
      <c r="HA17" s="245"/>
      <c r="HB17" s="284">
        <f>-GZ17+HA17</f>
        <v>0</v>
      </c>
      <c r="HC17" s="245"/>
      <c r="HD17" s="245"/>
      <c r="HE17" s="245"/>
      <c r="HF17" s="284">
        <f>-HD17+HE17</f>
        <v>0</v>
      </c>
      <c r="HG17" s="245"/>
      <c r="HH17" s="245"/>
      <c r="HI17" s="245"/>
      <c r="HJ17" s="284">
        <f>-HH17+HI17</f>
        <v>0</v>
      </c>
      <c r="HK17" s="245"/>
      <c r="HL17" s="245"/>
      <c r="HM17" s="245"/>
      <c r="HN17" s="284">
        <f>-HL17+HM17</f>
        <v>0</v>
      </c>
      <c r="HO17" s="245"/>
      <c r="HP17" s="245"/>
      <c r="HQ17" s="245"/>
      <c r="HR17" s="284">
        <f>-HP17+HQ17</f>
        <v>0</v>
      </c>
      <c r="HS17" s="245"/>
      <c r="HT17" s="245"/>
      <c r="HU17" s="245"/>
      <c r="HV17" s="284">
        <f>-HT17+HU17</f>
        <v>0</v>
      </c>
      <c r="HW17" s="245"/>
      <c r="HX17" s="245"/>
      <c r="HY17" s="245"/>
      <c r="HZ17" s="284">
        <f>-HX17+HY17</f>
        <v>0</v>
      </c>
      <c r="IA17" s="245"/>
      <c r="IB17" s="245"/>
      <c r="IC17" s="245"/>
      <c r="ID17" s="284">
        <f>-IB17+IC17</f>
        <v>0</v>
      </c>
      <c r="IE17" s="245"/>
      <c r="IF17" s="245"/>
      <c r="IG17" s="245"/>
      <c r="IH17" s="284">
        <f>-IF17+IG17</f>
        <v>0</v>
      </c>
      <c r="II17" s="245"/>
      <c r="IJ17" s="245"/>
      <c r="IK17" s="245"/>
      <c r="IL17" s="284">
        <f>-IJ17+IK17</f>
        <v>0</v>
      </c>
      <c r="IM17" s="245"/>
      <c r="IN17" s="245"/>
      <c r="IO17" s="245"/>
      <c r="IP17" s="284">
        <f>-IN17+IO17</f>
        <v>0</v>
      </c>
      <c r="IQ17" s="253">
        <f t="shared" si="1"/>
        <v>0</v>
      </c>
      <c r="IR17" s="253">
        <f t="shared" si="1"/>
        <v>0</v>
      </c>
      <c r="IS17" s="253">
        <f t="shared" si="1"/>
        <v>0</v>
      </c>
      <c r="IT17" s="253">
        <f t="shared" si="1"/>
        <v>0</v>
      </c>
    </row>
    <row r="18" spans="1:254" ht="21.95" customHeight="1" x14ac:dyDescent="0.2">
      <c r="A18" s="276">
        <v>323050</v>
      </c>
      <c r="B18" s="239" t="s">
        <v>404</v>
      </c>
      <c r="C18" s="245"/>
      <c r="D18" s="245"/>
      <c r="E18" s="245"/>
      <c r="F18" s="284">
        <f>-D18+E18</f>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c r="AE18" s="245"/>
      <c r="AF18" s="245"/>
      <c r="AG18" s="245"/>
      <c r="AH18" s="284">
        <f>-AF18+AG18</f>
        <v>0</v>
      </c>
      <c r="AI18" s="245"/>
      <c r="AJ18" s="245"/>
      <c r="AK18" s="245"/>
      <c r="AL18" s="284">
        <f>-AJ18+AK18</f>
        <v>0</v>
      </c>
      <c r="AM18" s="245"/>
      <c r="AN18" s="245"/>
      <c r="AO18" s="245"/>
      <c r="AP18" s="284">
        <f>-AN18+AO18</f>
        <v>0</v>
      </c>
      <c r="AQ18" s="245"/>
      <c r="AR18" s="245"/>
      <c r="AS18" s="245"/>
      <c r="AT18" s="284">
        <f>-AR18+AS18</f>
        <v>0</v>
      </c>
      <c r="AU18" s="245"/>
      <c r="AV18" s="245"/>
      <c r="AW18" s="245"/>
      <c r="AX18" s="284">
        <f>-AV18+AW18</f>
        <v>0</v>
      </c>
      <c r="AY18" s="245"/>
      <c r="AZ18" s="245"/>
      <c r="BA18" s="245"/>
      <c r="BB18" s="284">
        <f>-AZ18+BA18</f>
        <v>0</v>
      </c>
      <c r="BC18" s="245"/>
      <c r="BD18" s="245"/>
      <c r="BE18" s="245"/>
      <c r="BF18" s="284">
        <f>-BD18+BE18</f>
        <v>0</v>
      </c>
      <c r="BG18" s="245"/>
      <c r="BH18" s="245"/>
      <c r="BI18" s="245"/>
      <c r="BJ18" s="284">
        <f>-BH18+BI18</f>
        <v>0</v>
      </c>
      <c r="BK18" s="245"/>
      <c r="BL18" s="245"/>
      <c r="BM18" s="245"/>
      <c r="BN18" s="284">
        <f>-BL18+BM18</f>
        <v>0</v>
      </c>
      <c r="BO18" s="245"/>
      <c r="BP18" s="245"/>
      <c r="BQ18" s="245"/>
      <c r="BR18" s="284">
        <f>-BP18+BQ18</f>
        <v>0</v>
      </c>
      <c r="BS18" s="245"/>
      <c r="BT18" s="245"/>
      <c r="BU18" s="245"/>
      <c r="BV18" s="284">
        <f>-BT18+BU18</f>
        <v>0</v>
      </c>
      <c r="BW18" s="245"/>
      <c r="BX18" s="245"/>
      <c r="BY18" s="245"/>
      <c r="BZ18" s="284">
        <f>-BX18+BY18</f>
        <v>0</v>
      </c>
      <c r="CA18" s="245"/>
      <c r="CB18" s="245"/>
      <c r="CC18" s="245"/>
      <c r="CD18" s="284">
        <f>-CB18+CC18</f>
        <v>0</v>
      </c>
      <c r="CE18" s="245"/>
      <c r="CF18" s="245"/>
      <c r="CG18" s="245"/>
      <c r="CH18" s="284">
        <f>-CF18+CG18</f>
        <v>0</v>
      </c>
      <c r="CI18" s="245"/>
      <c r="CJ18" s="245"/>
      <c r="CK18" s="245"/>
      <c r="CL18" s="284">
        <f>-CJ18+CK18</f>
        <v>0</v>
      </c>
      <c r="CM18" s="245"/>
      <c r="CN18" s="245"/>
      <c r="CO18" s="245"/>
      <c r="CP18" s="284">
        <f>-CN18+CO18</f>
        <v>0</v>
      </c>
      <c r="CQ18" s="245"/>
      <c r="CR18" s="245"/>
      <c r="CS18" s="245"/>
      <c r="CT18" s="284">
        <f>-CR18+CS18</f>
        <v>0</v>
      </c>
      <c r="CU18" s="245"/>
      <c r="CV18" s="245"/>
      <c r="CW18" s="245"/>
      <c r="CX18" s="284">
        <f>-CV18+CW18</f>
        <v>0</v>
      </c>
      <c r="CY18" s="245"/>
      <c r="CZ18" s="245"/>
      <c r="DA18" s="245"/>
      <c r="DB18" s="284">
        <f>-CZ18+DA18</f>
        <v>0</v>
      </c>
      <c r="DC18" s="245"/>
      <c r="DD18" s="245"/>
      <c r="DE18" s="245"/>
      <c r="DF18" s="284">
        <f>-DD18+DE18</f>
        <v>0</v>
      </c>
      <c r="DG18" s="245"/>
      <c r="DH18" s="245"/>
      <c r="DI18" s="245"/>
      <c r="DJ18" s="284">
        <f>-DH18+DI18</f>
        <v>0</v>
      </c>
      <c r="DK18" s="245"/>
      <c r="DL18" s="245"/>
      <c r="DM18" s="245"/>
      <c r="DN18" s="284">
        <f>-DL18+DM18</f>
        <v>0</v>
      </c>
      <c r="DO18" s="245"/>
      <c r="DP18" s="245"/>
      <c r="DQ18" s="245"/>
      <c r="DR18" s="284">
        <f>-DP18+DQ18</f>
        <v>0</v>
      </c>
      <c r="DS18" s="245"/>
      <c r="DT18" s="245"/>
      <c r="DU18" s="245"/>
      <c r="DV18" s="284">
        <f>-DT18+DU18</f>
        <v>0</v>
      </c>
      <c r="DW18" s="245"/>
      <c r="DX18" s="245"/>
      <c r="DY18" s="245"/>
      <c r="DZ18" s="284">
        <f>-DX18+DY18</f>
        <v>0</v>
      </c>
      <c r="EA18" s="245"/>
      <c r="EB18" s="245"/>
      <c r="EC18" s="245"/>
      <c r="ED18" s="284">
        <f>-EB18+EC18</f>
        <v>0</v>
      </c>
      <c r="EE18" s="245"/>
      <c r="EF18" s="245"/>
      <c r="EG18" s="245"/>
      <c r="EH18" s="284">
        <f>-EF18+EG18</f>
        <v>0</v>
      </c>
      <c r="EI18" s="245"/>
      <c r="EJ18" s="245"/>
      <c r="EK18" s="245"/>
      <c r="EL18" s="284">
        <f>-EJ18+EK18</f>
        <v>0</v>
      </c>
      <c r="EM18" s="245"/>
      <c r="EN18" s="245"/>
      <c r="EO18" s="245"/>
      <c r="EP18" s="284">
        <f>-EN18+EO18</f>
        <v>0</v>
      </c>
      <c r="EQ18" s="245"/>
      <c r="ER18" s="245"/>
      <c r="ES18" s="245"/>
      <c r="ET18" s="284">
        <f>-ER18+ES18</f>
        <v>0</v>
      </c>
      <c r="EU18" s="245"/>
      <c r="EV18" s="245"/>
      <c r="EW18" s="245"/>
      <c r="EX18" s="284">
        <f>-EV18+EW18</f>
        <v>0</v>
      </c>
      <c r="EY18" s="245"/>
      <c r="EZ18" s="245"/>
      <c r="FA18" s="245"/>
      <c r="FB18" s="284">
        <f>-EZ18+FA18</f>
        <v>0</v>
      </c>
      <c r="FC18" s="245"/>
      <c r="FD18" s="245"/>
      <c r="FE18" s="245"/>
      <c r="FF18" s="284">
        <f>-FD18+FE18</f>
        <v>0</v>
      </c>
      <c r="FG18" s="245"/>
      <c r="FH18" s="245"/>
      <c r="FI18" s="245"/>
      <c r="FJ18" s="284">
        <f>-FH18+FI18</f>
        <v>0</v>
      </c>
      <c r="FK18" s="245"/>
      <c r="FL18" s="245"/>
      <c r="FM18" s="245"/>
      <c r="FN18" s="284">
        <f>-FL18+FM18</f>
        <v>0</v>
      </c>
      <c r="FO18" s="245"/>
      <c r="FP18" s="245"/>
      <c r="FQ18" s="245"/>
      <c r="FR18" s="284">
        <f>-FP18+FQ18</f>
        <v>0</v>
      </c>
      <c r="FS18" s="245"/>
      <c r="FT18" s="245"/>
      <c r="FU18" s="245"/>
      <c r="FV18" s="284">
        <f>-FT18+FU18</f>
        <v>0</v>
      </c>
      <c r="FW18" s="245"/>
      <c r="FX18" s="245"/>
      <c r="FY18" s="245"/>
      <c r="FZ18" s="284">
        <f>-FX18+FY18</f>
        <v>0</v>
      </c>
      <c r="GA18" s="245"/>
      <c r="GB18" s="245"/>
      <c r="GC18" s="245"/>
      <c r="GD18" s="284">
        <f>-GB18+GC18</f>
        <v>0</v>
      </c>
      <c r="GE18" s="245"/>
      <c r="GF18" s="245"/>
      <c r="GG18" s="245"/>
      <c r="GH18" s="284">
        <f>-GF18+GG18</f>
        <v>0</v>
      </c>
      <c r="GI18" s="245"/>
      <c r="GJ18" s="245"/>
      <c r="GK18" s="245"/>
      <c r="GL18" s="284">
        <f>-GJ18+GK18</f>
        <v>0</v>
      </c>
      <c r="GM18" s="245"/>
      <c r="GN18" s="245"/>
      <c r="GO18" s="245"/>
      <c r="GP18" s="284">
        <f>-GN18+GO18</f>
        <v>0</v>
      </c>
      <c r="GQ18" s="245"/>
      <c r="GR18" s="245"/>
      <c r="GS18" s="245"/>
      <c r="GT18" s="284">
        <f>-GR18+GS18</f>
        <v>0</v>
      </c>
      <c r="GU18" s="245"/>
      <c r="GV18" s="245"/>
      <c r="GW18" s="245"/>
      <c r="GX18" s="284">
        <f>-GV18+GW18</f>
        <v>0</v>
      </c>
      <c r="GY18" s="245"/>
      <c r="GZ18" s="245"/>
      <c r="HA18" s="245"/>
      <c r="HB18" s="284">
        <f>-GZ18+HA18</f>
        <v>0</v>
      </c>
      <c r="HC18" s="245"/>
      <c r="HD18" s="245"/>
      <c r="HE18" s="245"/>
      <c r="HF18" s="284">
        <f>-HD18+HE18</f>
        <v>0</v>
      </c>
      <c r="HG18" s="245"/>
      <c r="HH18" s="245"/>
      <c r="HI18" s="245"/>
      <c r="HJ18" s="284">
        <f>-HH18+HI18</f>
        <v>0</v>
      </c>
      <c r="HK18" s="245"/>
      <c r="HL18" s="245"/>
      <c r="HM18" s="245"/>
      <c r="HN18" s="284">
        <f>-HL18+HM18</f>
        <v>0</v>
      </c>
      <c r="HO18" s="245"/>
      <c r="HP18" s="245"/>
      <c r="HQ18" s="245"/>
      <c r="HR18" s="284">
        <f>-HP18+HQ18</f>
        <v>0</v>
      </c>
      <c r="HS18" s="245"/>
      <c r="HT18" s="245"/>
      <c r="HU18" s="245"/>
      <c r="HV18" s="284">
        <f>-HT18+HU18</f>
        <v>0</v>
      </c>
      <c r="HW18" s="245"/>
      <c r="HX18" s="245"/>
      <c r="HY18" s="245"/>
      <c r="HZ18" s="284">
        <f>-HX18+HY18</f>
        <v>0</v>
      </c>
      <c r="IA18" s="245"/>
      <c r="IB18" s="245"/>
      <c r="IC18" s="245"/>
      <c r="ID18" s="284">
        <f>-IB18+IC18</f>
        <v>0</v>
      </c>
      <c r="IE18" s="245"/>
      <c r="IF18" s="245"/>
      <c r="IG18" s="245"/>
      <c r="IH18" s="284">
        <f>-IF18+IG18</f>
        <v>0</v>
      </c>
      <c r="II18" s="245"/>
      <c r="IJ18" s="245"/>
      <c r="IK18" s="245"/>
      <c r="IL18" s="284">
        <f>-IJ18+IK18</f>
        <v>0</v>
      </c>
      <c r="IM18" s="245"/>
      <c r="IN18" s="245"/>
      <c r="IO18" s="245"/>
      <c r="IP18" s="284">
        <f>-IN18+IO18</f>
        <v>0</v>
      </c>
      <c r="IQ18" s="253">
        <f t="shared" si="1"/>
        <v>0</v>
      </c>
      <c r="IR18" s="253">
        <f t="shared" si="1"/>
        <v>0</v>
      </c>
      <c r="IS18" s="253">
        <f t="shared" si="1"/>
        <v>0</v>
      </c>
      <c r="IT18" s="253">
        <f t="shared" si="1"/>
        <v>0</v>
      </c>
    </row>
    <row r="19" spans="1:254" ht="30" customHeight="1" x14ac:dyDescent="0.25">
      <c r="A19" s="336"/>
      <c r="B19" s="338" t="s">
        <v>409</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3"/>
      <c r="GE19" s="253"/>
      <c r="GF19" s="253"/>
      <c r="GG19" s="253"/>
      <c r="GH19" s="253"/>
      <c r="GI19" s="253"/>
      <c r="GJ19" s="253"/>
      <c r="GK19" s="253"/>
      <c r="GL19" s="253"/>
      <c r="GM19" s="253"/>
      <c r="GN19" s="253"/>
      <c r="GO19" s="253"/>
      <c r="GP19" s="253"/>
      <c r="GQ19" s="253"/>
      <c r="GR19" s="253"/>
      <c r="GS19" s="253"/>
      <c r="GT19" s="253"/>
      <c r="GU19" s="253"/>
      <c r="GV19" s="253"/>
      <c r="GW19" s="253"/>
      <c r="GX19" s="253"/>
      <c r="GY19" s="253"/>
      <c r="GZ19" s="253"/>
      <c r="HA19" s="253"/>
      <c r="HB19" s="253"/>
      <c r="HC19" s="253"/>
      <c r="HD19" s="253"/>
      <c r="HE19" s="253"/>
      <c r="HF19" s="253"/>
      <c r="HG19" s="253"/>
      <c r="HH19" s="253"/>
      <c r="HI19" s="253"/>
      <c r="HJ19" s="253"/>
      <c r="HK19" s="253"/>
      <c r="HL19" s="253"/>
      <c r="HM19" s="253"/>
      <c r="HN19" s="253"/>
      <c r="HO19" s="253"/>
      <c r="HP19" s="253"/>
      <c r="HQ19" s="253"/>
      <c r="HR19" s="253"/>
      <c r="HS19" s="253"/>
      <c r="HT19" s="253"/>
      <c r="HU19" s="253"/>
      <c r="HV19" s="253"/>
      <c r="HW19" s="253"/>
      <c r="HX19" s="253"/>
      <c r="HY19" s="253"/>
      <c r="HZ19" s="253"/>
      <c r="IA19" s="253"/>
      <c r="IB19" s="253"/>
      <c r="IC19" s="253"/>
      <c r="ID19" s="253"/>
      <c r="IE19" s="253"/>
      <c r="IF19" s="253"/>
      <c r="IG19" s="253"/>
      <c r="IH19" s="253"/>
      <c r="II19" s="253"/>
      <c r="IJ19" s="253"/>
      <c r="IK19" s="253"/>
      <c r="IL19" s="253"/>
      <c r="IM19" s="253"/>
      <c r="IN19" s="253"/>
      <c r="IO19" s="253"/>
      <c r="IP19" s="253"/>
      <c r="IQ19" s="253"/>
      <c r="IR19" s="253"/>
      <c r="IS19" s="253"/>
      <c r="IT19" s="253"/>
    </row>
    <row r="20" spans="1:254" ht="21.95" customHeight="1" x14ac:dyDescent="0.2">
      <c r="A20" s="276">
        <v>331000</v>
      </c>
      <c r="B20" s="239" t="s">
        <v>405</v>
      </c>
      <c r="C20" s="245"/>
      <c r="D20" s="245"/>
      <c r="E20" s="245"/>
      <c r="F20" s="284">
        <f t="shared" ref="F20:F25" si="2">-D20+E20</f>
        <v>0</v>
      </c>
      <c r="G20" s="245"/>
      <c r="H20" s="245"/>
      <c r="I20" s="245"/>
      <c r="J20" s="284">
        <f t="shared" ref="J20:J25" si="3">-H20+I20</f>
        <v>0</v>
      </c>
      <c r="K20" s="245"/>
      <c r="L20" s="245"/>
      <c r="M20" s="245"/>
      <c r="N20" s="284">
        <f t="shared" ref="N20:N25" si="4">-L20+M20</f>
        <v>0</v>
      </c>
      <c r="O20" s="245"/>
      <c r="P20" s="245"/>
      <c r="Q20" s="245"/>
      <c r="R20" s="284">
        <f t="shared" ref="R20:R25" si="5">-P20+Q20</f>
        <v>0</v>
      </c>
      <c r="S20" s="245"/>
      <c r="T20" s="245"/>
      <c r="U20" s="245"/>
      <c r="V20" s="284">
        <f t="shared" ref="V20:V25" si="6">-T20+U20</f>
        <v>0</v>
      </c>
      <c r="W20" s="245"/>
      <c r="X20" s="245"/>
      <c r="Y20" s="245"/>
      <c r="Z20" s="284">
        <f t="shared" ref="Z20:Z25" si="7">-X20+Y20</f>
        <v>0</v>
      </c>
      <c r="AA20" s="245"/>
      <c r="AB20" s="245"/>
      <c r="AC20" s="245"/>
      <c r="AD20" s="284">
        <f t="shared" ref="AD20:AD25" si="8">-AB20+AC20</f>
        <v>0</v>
      </c>
      <c r="AE20" s="245"/>
      <c r="AF20" s="245"/>
      <c r="AG20" s="245"/>
      <c r="AH20" s="284">
        <f t="shared" ref="AH20:AH25" si="9">-AF20+AG20</f>
        <v>0</v>
      </c>
      <c r="AI20" s="245"/>
      <c r="AJ20" s="245"/>
      <c r="AK20" s="245"/>
      <c r="AL20" s="284">
        <f t="shared" ref="AL20:AL25" si="10">-AJ20+AK20</f>
        <v>0</v>
      </c>
      <c r="AM20" s="245"/>
      <c r="AN20" s="245"/>
      <c r="AO20" s="245"/>
      <c r="AP20" s="284">
        <f t="shared" ref="AP20:AP25" si="11">-AN20+AO20</f>
        <v>0</v>
      </c>
      <c r="AQ20" s="245"/>
      <c r="AR20" s="245"/>
      <c r="AS20" s="245"/>
      <c r="AT20" s="284">
        <f t="shared" ref="AT20:AT25" si="12">-AR20+AS20</f>
        <v>0</v>
      </c>
      <c r="AU20" s="245"/>
      <c r="AV20" s="245"/>
      <c r="AW20" s="245"/>
      <c r="AX20" s="284">
        <f t="shared" ref="AX20:AX25" si="13">-AV20+AW20</f>
        <v>0</v>
      </c>
      <c r="AY20" s="245"/>
      <c r="AZ20" s="245"/>
      <c r="BA20" s="245"/>
      <c r="BB20" s="284">
        <f t="shared" ref="BB20:BB25" si="14">-AZ20+BA20</f>
        <v>0</v>
      </c>
      <c r="BC20" s="245"/>
      <c r="BD20" s="245"/>
      <c r="BE20" s="245"/>
      <c r="BF20" s="284">
        <f t="shared" ref="BF20:BF25" si="15">-BD20+BE20</f>
        <v>0</v>
      </c>
      <c r="BG20" s="245"/>
      <c r="BH20" s="245"/>
      <c r="BI20" s="245"/>
      <c r="BJ20" s="284">
        <f t="shared" ref="BJ20:BJ25" si="16">-BH20+BI20</f>
        <v>0</v>
      </c>
      <c r="BK20" s="245"/>
      <c r="BL20" s="245"/>
      <c r="BM20" s="245"/>
      <c r="BN20" s="284">
        <f t="shared" ref="BN20:BN25" si="17">-BL20+BM20</f>
        <v>0</v>
      </c>
      <c r="BO20" s="245"/>
      <c r="BP20" s="245"/>
      <c r="BQ20" s="245"/>
      <c r="BR20" s="284">
        <f t="shared" ref="BR20:BR25" si="18">-BP20+BQ20</f>
        <v>0</v>
      </c>
      <c r="BS20" s="245"/>
      <c r="BT20" s="245"/>
      <c r="BU20" s="245"/>
      <c r="BV20" s="284">
        <f t="shared" ref="BV20:BV25" si="19">-BT20+BU20</f>
        <v>0</v>
      </c>
      <c r="BW20" s="245"/>
      <c r="BX20" s="245"/>
      <c r="BY20" s="245"/>
      <c r="BZ20" s="284">
        <f t="shared" ref="BZ20:BZ25" si="20">-BX20+BY20</f>
        <v>0</v>
      </c>
      <c r="CA20" s="245"/>
      <c r="CB20" s="245"/>
      <c r="CC20" s="245"/>
      <c r="CD20" s="284">
        <f t="shared" ref="CD20:CD25" si="21">-CB20+CC20</f>
        <v>0</v>
      </c>
      <c r="CE20" s="245"/>
      <c r="CF20" s="245"/>
      <c r="CG20" s="245"/>
      <c r="CH20" s="284">
        <f t="shared" ref="CH20:CH25" si="22">-CF20+CG20</f>
        <v>0</v>
      </c>
      <c r="CI20" s="245"/>
      <c r="CJ20" s="245"/>
      <c r="CK20" s="245"/>
      <c r="CL20" s="284">
        <f t="shared" ref="CL20:CL25" si="23">-CJ20+CK20</f>
        <v>0</v>
      </c>
      <c r="CM20" s="245"/>
      <c r="CN20" s="245"/>
      <c r="CO20" s="245"/>
      <c r="CP20" s="284">
        <f t="shared" ref="CP20:CP25" si="24">-CN20+CO20</f>
        <v>0</v>
      </c>
      <c r="CQ20" s="245"/>
      <c r="CR20" s="245"/>
      <c r="CS20" s="245"/>
      <c r="CT20" s="284">
        <f t="shared" ref="CT20:CT25" si="25">-CR20+CS20</f>
        <v>0</v>
      </c>
      <c r="CU20" s="245"/>
      <c r="CV20" s="245"/>
      <c r="CW20" s="245"/>
      <c r="CX20" s="284">
        <f t="shared" ref="CX20:CX25" si="26">-CV20+CW20</f>
        <v>0</v>
      </c>
      <c r="CY20" s="245"/>
      <c r="CZ20" s="245"/>
      <c r="DA20" s="245"/>
      <c r="DB20" s="284">
        <f t="shared" ref="DB20:DB25" si="27">-CZ20+DA20</f>
        <v>0</v>
      </c>
      <c r="DC20" s="245"/>
      <c r="DD20" s="245"/>
      <c r="DE20" s="245"/>
      <c r="DF20" s="284">
        <f t="shared" ref="DF20:DF25" si="28">-DD20+DE20</f>
        <v>0</v>
      </c>
      <c r="DG20" s="245"/>
      <c r="DH20" s="245"/>
      <c r="DI20" s="245"/>
      <c r="DJ20" s="284">
        <f t="shared" ref="DJ20:DJ25" si="29">-DH20+DI20</f>
        <v>0</v>
      </c>
      <c r="DK20" s="245"/>
      <c r="DL20" s="245"/>
      <c r="DM20" s="245"/>
      <c r="DN20" s="284">
        <f t="shared" ref="DN20:DN25" si="30">-DL20+DM20</f>
        <v>0</v>
      </c>
      <c r="DO20" s="245"/>
      <c r="DP20" s="245"/>
      <c r="DQ20" s="245"/>
      <c r="DR20" s="284">
        <f t="shared" ref="DR20:DR25" si="31">-DP20+DQ20</f>
        <v>0</v>
      </c>
      <c r="DS20" s="245"/>
      <c r="DT20" s="245"/>
      <c r="DU20" s="245"/>
      <c r="DV20" s="284">
        <f t="shared" ref="DV20:DV25" si="32">-DT20+DU20</f>
        <v>0</v>
      </c>
      <c r="DW20" s="245"/>
      <c r="DX20" s="245"/>
      <c r="DY20" s="245"/>
      <c r="DZ20" s="284">
        <f t="shared" ref="DZ20:DZ25" si="33">-DX20+DY20</f>
        <v>0</v>
      </c>
      <c r="EA20" s="245"/>
      <c r="EB20" s="245"/>
      <c r="EC20" s="245"/>
      <c r="ED20" s="284">
        <f t="shared" ref="ED20:ED25" si="34">-EB20+EC20</f>
        <v>0</v>
      </c>
      <c r="EE20" s="245"/>
      <c r="EF20" s="245"/>
      <c r="EG20" s="245"/>
      <c r="EH20" s="284">
        <f t="shared" ref="EH20:EH25" si="35">-EF20+EG20</f>
        <v>0</v>
      </c>
      <c r="EI20" s="245"/>
      <c r="EJ20" s="245"/>
      <c r="EK20" s="245"/>
      <c r="EL20" s="284">
        <f t="shared" ref="EL20:EL25" si="36">-EJ20+EK20</f>
        <v>0</v>
      </c>
      <c r="EM20" s="245"/>
      <c r="EN20" s="245"/>
      <c r="EO20" s="245"/>
      <c r="EP20" s="284">
        <f t="shared" ref="EP20:EP25" si="37">-EN20+EO20</f>
        <v>0</v>
      </c>
      <c r="EQ20" s="245"/>
      <c r="ER20" s="245"/>
      <c r="ES20" s="245"/>
      <c r="ET20" s="284">
        <f t="shared" ref="ET20:ET25" si="38">-ER20+ES20</f>
        <v>0</v>
      </c>
      <c r="EU20" s="245"/>
      <c r="EV20" s="245"/>
      <c r="EW20" s="245"/>
      <c r="EX20" s="284">
        <f t="shared" ref="EX20:EX25" si="39">-EV20+EW20</f>
        <v>0</v>
      </c>
      <c r="EY20" s="245"/>
      <c r="EZ20" s="245"/>
      <c r="FA20" s="245"/>
      <c r="FB20" s="284">
        <f t="shared" ref="FB20:FB25" si="40">-EZ20+FA20</f>
        <v>0</v>
      </c>
      <c r="FC20" s="245"/>
      <c r="FD20" s="245"/>
      <c r="FE20" s="245"/>
      <c r="FF20" s="284">
        <f t="shared" ref="FF20:FF25" si="41">-FD20+FE20</f>
        <v>0</v>
      </c>
      <c r="FG20" s="245"/>
      <c r="FH20" s="245"/>
      <c r="FI20" s="245"/>
      <c r="FJ20" s="284">
        <f t="shared" ref="FJ20:FJ25" si="42">-FH20+FI20</f>
        <v>0</v>
      </c>
      <c r="FK20" s="245"/>
      <c r="FL20" s="245"/>
      <c r="FM20" s="245"/>
      <c r="FN20" s="284">
        <f t="shared" ref="FN20:FN25" si="43">-FL20+FM20</f>
        <v>0</v>
      </c>
      <c r="FO20" s="245"/>
      <c r="FP20" s="245"/>
      <c r="FQ20" s="245"/>
      <c r="FR20" s="284">
        <f t="shared" ref="FR20:FR25" si="44">-FP20+FQ20</f>
        <v>0</v>
      </c>
      <c r="FS20" s="245"/>
      <c r="FT20" s="245"/>
      <c r="FU20" s="245"/>
      <c r="FV20" s="284">
        <f t="shared" ref="FV20:FV25" si="45">-FT20+FU20</f>
        <v>0</v>
      </c>
      <c r="FW20" s="245"/>
      <c r="FX20" s="245"/>
      <c r="FY20" s="245"/>
      <c r="FZ20" s="284">
        <f t="shared" ref="FZ20:FZ25" si="46">-FX20+FY20</f>
        <v>0</v>
      </c>
      <c r="GA20" s="245"/>
      <c r="GB20" s="245"/>
      <c r="GC20" s="245"/>
      <c r="GD20" s="284">
        <f t="shared" ref="GD20:GD25" si="47">-GB20+GC20</f>
        <v>0</v>
      </c>
      <c r="GE20" s="245"/>
      <c r="GF20" s="245"/>
      <c r="GG20" s="245"/>
      <c r="GH20" s="284">
        <f t="shared" ref="GH20:GH25" si="48">-GF20+GG20</f>
        <v>0</v>
      </c>
      <c r="GI20" s="245"/>
      <c r="GJ20" s="245"/>
      <c r="GK20" s="245"/>
      <c r="GL20" s="284">
        <f t="shared" ref="GL20:GL25" si="49">-GJ20+GK20</f>
        <v>0</v>
      </c>
      <c r="GM20" s="245"/>
      <c r="GN20" s="245"/>
      <c r="GO20" s="245"/>
      <c r="GP20" s="284">
        <f t="shared" ref="GP20:GP25" si="50">-GN20+GO20</f>
        <v>0</v>
      </c>
      <c r="GQ20" s="245"/>
      <c r="GR20" s="245"/>
      <c r="GS20" s="245"/>
      <c r="GT20" s="284">
        <f t="shared" ref="GT20:GT25" si="51">-GR20+GS20</f>
        <v>0</v>
      </c>
      <c r="GU20" s="245"/>
      <c r="GV20" s="245"/>
      <c r="GW20" s="245"/>
      <c r="GX20" s="284">
        <f t="shared" ref="GX20:GX25" si="52">-GV20+GW20</f>
        <v>0</v>
      </c>
      <c r="GY20" s="245"/>
      <c r="GZ20" s="245"/>
      <c r="HA20" s="245"/>
      <c r="HB20" s="284">
        <f t="shared" ref="HB20:HB25" si="53">-GZ20+HA20</f>
        <v>0</v>
      </c>
      <c r="HC20" s="245"/>
      <c r="HD20" s="245"/>
      <c r="HE20" s="245"/>
      <c r="HF20" s="284">
        <f t="shared" ref="HF20:HF25" si="54">-HD20+HE20</f>
        <v>0</v>
      </c>
      <c r="HG20" s="245"/>
      <c r="HH20" s="245"/>
      <c r="HI20" s="245"/>
      <c r="HJ20" s="284">
        <f t="shared" ref="HJ20:HJ25" si="55">-HH20+HI20</f>
        <v>0</v>
      </c>
      <c r="HK20" s="245"/>
      <c r="HL20" s="245"/>
      <c r="HM20" s="245"/>
      <c r="HN20" s="284">
        <f t="shared" ref="HN20:HN25" si="56">-HL20+HM20</f>
        <v>0</v>
      </c>
      <c r="HO20" s="245"/>
      <c r="HP20" s="245"/>
      <c r="HQ20" s="245"/>
      <c r="HR20" s="284">
        <f t="shared" ref="HR20:HR25" si="57">-HP20+HQ20</f>
        <v>0</v>
      </c>
      <c r="HS20" s="245"/>
      <c r="HT20" s="245"/>
      <c r="HU20" s="245"/>
      <c r="HV20" s="284">
        <f t="shared" ref="HV20:HV25" si="58">-HT20+HU20</f>
        <v>0</v>
      </c>
      <c r="HW20" s="245"/>
      <c r="HX20" s="245"/>
      <c r="HY20" s="245"/>
      <c r="HZ20" s="284">
        <f t="shared" ref="HZ20:HZ25" si="59">-HX20+HY20</f>
        <v>0</v>
      </c>
      <c r="IA20" s="245"/>
      <c r="IB20" s="245"/>
      <c r="IC20" s="245"/>
      <c r="ID20" s="284">
        <f t="shared" ref="ID20:ID25" si="60">-IB20+IC20</f>
        <v>0</v>
      </c>
      <c r="IE20" s="245"/>
      <c r="IF20" s="245"/>
      <c r="IG20" s="245"/>
      <c r="IH20" s="284">
        <f t="shared" ref="IH20:IH25" si="61">-IF20+IG20</f>
        <v>0</v>
      </c>
      <c r="II20" s="245"/>
      <c r="IJ20" s="245"/>
      <c r="IK20" s="245"/>
      <c r="IL20" s="284">
        <f t="shared" ref="IL20:IL25" si="62">-IJ20+IK20</f>
        <v>0</v>
      </c>
      <c r="IM20" s="245"/>
      <c r="IN20" s="245"/>
      <c r="IO20" s="245"/>
      <c r="IP20" s="284">
        <f t="shared" ref="IP20:IP25" si="63">-IN20+IO20</f>
        <v>0</v>
      </c>
      <c r="IQ20" s="253">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53">
        <f t="shared" si="64"/>
        <v>0</v>
      </c>
      <c r="IS20" s="253">
        <f t="shared" si="64"/>
        <v>0</v>
      </c>
      <c r="IT20" s="253">
        <f t="shared" si="64"/>
        <v>0</v>
      </c>
    </row>
    <row r="21" spans="1:254" ht="21.95" customHeight="1" x14ac:dyDescent="0.2">
      <c r="A21" s="276" t="s">
        <v>1543</v>
      </c>
      <c r="B21" s="239" t="s">
        <v>406</v>
      </c>
      <c r="C21" s="245"/>
      <c r="D21" s="245"/>
      <c r="E21" s="245"/>
      <c r="F21" s="284">
        <f t="shared" si="2"/>
        <v>0</v>
      </c>
      <c r="G21" s="245"/>
      <c r="H21" s="245"/>
      <c r="I21" s="245"/>
      <c r="J21" s="284">
        <f t="shared" si="3"/>
        <v>0</v>
      </c>
      <c r="K21" s="245"/>
      <c r="L21" s="245"/>
      <c r="M21" s="245"/>
      <c r="N21" s="284">
        <f t="shared" si="4"/>
        <v>0</v>
      </c>
      <c r="O21" s="245"/>
      <c r="P21" s="245"/>
      <c r="Q21" s="245"/>
      <c r="R21" s="284">
        <f t="shared" si="5"/>
        <v>0</v>
      </c>
      <c r="S21" s="245"/>
      <c r="T21" s="245"/>
      <c r="U21" s="245"/>
      <c r="V21" s="284">
        <f t="shared" si="6"/>
        <v>0</v>
      </c>
      <c r="W21" s="245"/>
      <c r="X21" s="245"/>
      <c r="Y21" s="245"/>
      <c r="Z21" s="284">
        <f t="shared" si="7"/>
        <v>0</v>
      </c>
      <c r="AA21" s="245"/>
      <c r="AB21" s="245"/>
      <c r="AC21" s="245"/>
      <c r="AD21" s="284">
        <f t="shared" si="8"/>
        <v>0</v>
      </c>
      <c r="AE21" s="245"/>
      <c r="AF21" s="245"/>
      <c r="AG21" s="245"/>
      <c r="AH21" s="284">
        <f t="shared" si="9"/>
        <v>0</v>
      </c>
      <c r="AI21" s="245"/>
      <c r="AJ21" s="245"/>
      <c r="AK21" s="245"/>
      <c r="AL21" s="284">
        <f t="shared" si="10"/>
        <v>0</v>
      </c>
      <c r="AM21" s="245"/>
      <c r="AN21" s="245"/>
      <c r="AO21" s="245"/>
      <c r="AP21" s="284">
        <f t="shared" si="11"/>
        <v>0</v>
      </c>
      <c r="AQ21" s="245"/>
      <c r="AR21" s="245"/>
      <c r="AS21" s="245"/>
      <c r="AT21" s="284">
        <f t="shared" si="12"/>
        <v>0</v>
      </c>
      <c r="AU21" s="245"/>
      <c r="AV21" s="245"/>
      <c r="AW21" s="245"/>
      <c r="AX21" s="284">
        <f t="shared" si="13"/>
        <v>0</v>
      </c>
      <c r="AY21" s="245"/>
      <c r="AZ21" s="245"/>
      <c r="BA21" s="245"/>
      <c r="BB21" s="284">
        <f t="shared" si="14"/>
        <v>0</v>
      </c>
      <c r="BC21" s="245"/>
      <c r="BD21" s="245"/>
      <c r="BE21" s="245"/>
      <c r="BF21" s="284">
        <f t="shared" si="15"/>
        <v>0</v>
      </c>
      <c r="BG21" s="245"/>
      <c r="BH21" s="245"/>
      <c r="BI21" s="245"/>
      <c r="BJ21" s="284">
        <f t="shared" si="16"/>
        <v>0</v>
      </c>
      <c r="BK21" s="245"/>
      <c r="BL21" s="245"/>
      <c r="BM21" s="245"/>
      <c r="BN21" s="284">
        <f t="shared" si="17"/>
        <v>0</v>
      </c>
      <c r="BO21" s="245"/>
      <c r="BP21" s="245"/>
      <c r="BQ21" s="245"/>
      <c r="BR21" s="284">
        <f t="shared" si="18"/>
        <v>0</v>
      </c>
      <c r="BS21" s="245"/>
      <c r="BT21" s="245"/>
      <c r="BU21" s="245"/>
      <c r="BV21" s="284">
        <f t="shared" si="19"/>
        <v>0</v>
      </c>
      <c r="BW21" s="245"/>
      <c r="BX21" s="245"/>
      <c r="BY21" s="245"/>
      <c r="BZ21" s="284">
        <f t="shared" si="20"/>
        <v>0</v>
      </c>
      <c r="CA21" s="245"/>
      <c r="CB21" s="245"/>
      <c r="CC21" s="245"/>
      <c r="CD21" s="284">
        <f t="shared" si="21"/>
        <v>0</v>
      </c>
      <c r="CE21" s="245"/>
      <c r="CF21" s="245"/>
      <c r="CG21" s="245"/>
      <c r="CH21" s="284">
        <f t="shared" si="22"/>
        <v>0</v>
      </c>
      <c r="CI21" s="245"/>
      <c r="CJ21" s="245"/>
      <c r="CK21" s="245"/>
      <c r="CL21" s="284">
        <f t="shared" si="23"/>
        <v>0</v>
      </c>
      <c r="CM21" s="245"/>
      <c r="CN21" s="245"/>
      <c r="CO21" s="245"/>
      <c r="CP21" s="284">
        <f t="shared" si="24"/>
        <v>0</v>
      </c>
      <c r="CQ21" s="245"/>
      <c r="CR21" s="245"/>
      <c r="CS21" s="245"/>
      <c r="CT21" s="284">
        <f t="shared" si="25"/>
        <v>0</v>
      </c>
      <c r="CU21" s="245"/>
      <c r="CV21" s="245"/>
      <c r="CW21" s="245"/>
      <c r="CX21" s="284">
        <f t="shared" si="26"/>
        <v>0</v>
      </c>
      <c r="CY21" s="245"/>
      <c r="CZ21" s="245"/>
      <c r="DA21" s="245"/>
      <c r="DB21" s="284">
        <f t="shared" si="27"/>
        <v>0</v>
      </c>
      <c r="DC21" s="245"/>
      <c r="DD21" s="245"/>
      <c r="DE21" s="245"/>
      <c r="DF21" s="284">
        <f t="shared" si="28"/>
        <v>0</v>
      </c>
      <c r="DG21" s="245"/>
      <c r="DH21" s="245"/>
      <c r="DI21" s="245"/>
      <c r="DJ21" s="284">
        <f t="shared" si="29"/>
        <v>0</v>
      </c>
      <c r="DK21" s="245"/>
      <c r="DL21" s="245"/>
      <c r="DM21" s="245"/>
      <c r="DN21" s="284">
        <f t="shared" si="30"/>
        <v>0</v>
      </c>
      <c r="DO21" s="245"/>
      <c r="DP21" s="245"/>
      <c r="DQ21" s="245"/>
      <c r="DR21" s="284">
        <f t="shared" si="31"/>
        <v>0</v>
      </c>
      <c r="DS21" s="245"/>
      <c r="DT21" s="245"/>
      <c r="DU21" s="245"/>
      <c r="DV21" s="284">
        <f t="shared" si="32"/>
        <v>0</v>
      </c>
      <c r="DW21" s="245"/>
      <c r="DX21" s="245"/>
      <c r="DY21" s="245"/>
      <c r="DZ21" s="284">
        <f t="shared" si="33"/>
        <v>0</v>
      </c>
      <c r="EA21" s="245"/>
      <c r="EB21" s="245"/>
      <c r="EC21" s="245"/>
      <c r="ED21" s="284">
        <f t="shared" si="34"/>
        <v>0</v>
      </c>
      <c r="EE21" s="245"/>
      <c r="EF21" s="245"/>
      <c r="EG21" s="245"/>
      <c r="EH21" s="284">
        <f t="shared" si="35"/>
        <v>0</v>
      </c>
      <c r="EI21" s="245"/>
      <c r="EJ21" s="245"/>
      <c r="EK21" s="245"/>
      <c r="EL21" s="284">
        <f t="shared" si="36"/>
        <v>0</v>
      </c>
      <c r="EM21" s="245"/>
      <c r="EN21" s="245"/>
      <c r="EO21" s="245"/>
      <c r="EP21" s="284">
        <f t="shared" si="37"/>
        <v>0</v>
      </c>
      <c r="EQ21" s="245"/>
      <c r="ER21" s="245"/>
      <c r="ES21" s="245"/>
      <c r="ET21" s="284">
        <f t="shared" si="38"/>
        <v>0</v>
      </c>
      <c r="EU21" s="245"/>
      <c r="EV21" s="245"/>
      <c r="EW21" s="245"/>
      <c r="EX21" s="284">
        <f t="shared" si="39"/>
        <v>0</v>
      </c>
      <c r="EY21" s="245"/>
      <c r="EZ21" s="245"/>
      <c r="FA21" s="245"/>
      <c r="FB21" s="284">
        <f t="shared" si="40"/>
        <v>0</v>
      </c>
      <c r="FC21" s="245"/>
      <c r="FD21" s="245"/>
      <c r="FE21" s="245"/>
      <c r="FF21" s="284">
        <f t="shared" si="41"/>
        <v>0</v>
      </c>
      <c r="FG21" s="245"/>
      <c r="FH21" s="245"/>
      <c r="FI21" s="245"/>
      <c r="FJ21" s="284">
        <f t="shared" si="42"/>
        <v>0</v>
      </c>
      <c r="FK21" s="245"/>
      <c r="FL21" s="245"/>
      <c r="FM21" s="245"/>
      <c r="FN21" s="284">
        <f t="shared" si="43"/>
        <v>0</v>
      </c>
      <c r="FO21" s="245"/>
      <c r="FP21" s="245"/>
      <c r="FQ21" s="245"/>
      <c r="FR21" s="284">
        <f t="shared" si="44"/>
        <v>0</v>
      </c>
      <c r="FS21" s="245"/>
      <c r="FT21" s="245"/>
      <c r="FU21" s="245"/>
      <c r="FV21" s="284">
        <f t="shared" si="45"/>
        <v>0</v>
      </c>
      <c r="FW21" s="245"/>
      <c r="FX21" s="245"/>
      <c r="FY21" s="245"/>
      <c r="FZ21" s="284">
        <f t="shared" si="46"/>
        <v>0</v>
      </c>
      <c r="GA21" s="245"/>
      <c r="GB21" s="245"/>
      <c r="GC21" s="245"/>
      <c r="GD21" s="284">
        <f t="shared" si="47"/>
        <v>0</v>
      </c>
      <c r="GE21" s="245"/>
      <c r="GF21" s="245"/>
      <c r="GG21" s="245"/>
      <c r="GH21" s="284">
        <f t="shared" si="48"/>
        <v>0</v>
      </c>
      <c r="GI21" s="245"/>
      <c r="GJ21" s="245"/>
      <c r="GK21" s="245"/>
      <c r="GL21" s="284">
        <f t="shared" si="49"/>
        <v>0</v>
      </c>
      <c r="GM21" s="245"/>
      <c r="GN21" s="245"/>
      <c r="GO21" s="245"/>
      <c r="GP21" s="284">
        <f t="shared" si="50"/>
        <v>0</v>
      </c>
      <c r="GQ21" s="245"/>
      <c r="GR21" s="245"/>
      <c r="GS21" s="245"/>
      <c r="GT21" s="284">
        <f t="shared" si="51"/>
        <v>0</v>
      </c>
      <c r="GU21" s="245"/>
      <c r="GV21" s="245"/>
      <c r="GW21" s="245"/>
      <c r="GX21" s="284">
        <f t="shared" si="52"/>
        <v>0</v>
      </c>
      <c r="GY21" s="245"/>
      <c r="GZ21" s="245"/>
      <c r="HA21" s="245"/>
      <c r="HB21" s="284">
        <f t="shared" si="53"/>
        <v>0</v>
      </c>
      <c r="HC21" s="245"/>
      <c r="HD21" s="245"/>
      <c r="HE21" s="245"/>
      <c r="HF21" s="284">
        <f t="shared" si="54"/>
        <v>0</v>
      </c>
      <c r="HG21" s="245"/>
      <c r="HH21" s="245"/>
      <c r="HI21" s="245"/>
      <c r="HJ21" s="284">
        <f t="shared" si="55"/>
        <v>0</v>
      </c>
      <c r="HK21" s="245"/>
      <c r="HL21" s="245"/>
      <c r="HM21" s="245"/>
      <c r="HN21" s="284">
        <f t="shared" si="56"/>
        <v>0</v>
      </c>
      <c r="HO21" s="245"/>
      <c r="HP21" s="245"/>
      <c r="HQ21" s="245"/>
      <c r="HR21" s="284">
        <f t="shared" si="57"/>
        <v>0</v>
      </c>
      <c r="HS21" s="245"/>
      <c r="HT21" s="245"/>
      <c r="HU21" s="245"/>
      <c r="HV21" s="284">
        <f t="shared" si="58"/>
        <v>0</v>
      </c>
      <c r="HW21" s="245"/>
      <c r="HX21" s="245"/>
      <c r="HY21" s="245"/>
      <c r="HZ21" s="284">
        <f t="shared" si="59"/>
        <v>0</v>
      </c>
      <c r="IA21" s="245"/>
      <c r="IB21" s="245"/>
      <c r="IC21" s="245"/>
      <c r="ID21" s="284">
        <f t="shared" si="60"/>
        <v>0</v>
      </c>
      <c r="IE21" s="245"/>
      <c r="IF21" s="245"/>
      <c r="IG21" s="245"/>
      <c r="IH21" s="284">
        <f t="shared" si="61"/>
        <v>0</v>
      </c>
      <c r="II21" s="245"/>
      <c r="IJ21" s="245"/>
      <c r="IK21" s="245"/>
      <c r="IL21" s="284">
        <f t="shared" si="62"/>
        <v>0</v>
      </c>
      <c r="IM21" s="245"/>
      <c r="IN21" s="245"/>
      <c r="IO21" s="245"/>
      <c r="IP21" s="284">
        <f t="shared" si="63"/>
        <v>0</v>
      </c>
      <c r="IQ21" s="253">
        <f t="shared" si="64"/>
        <v>0</v>
      </c>
      <c r="IR21" s="253">
        <f t="shared" si="64"/>
        <v>0</v>
      </c>
      <c r="IS21" s="253">
        <f t="shared" si="64"/>
        <v>0</v>
      </c>
      <c r="IT21" s="253">
        <f t="shared" si="64"/>
        <v>0</v>
      </c>
    </row>
    <row r="22" spans="1:254" ht="21.95" customHeight="1" x14ac:dyDescent="0.2">
      <c r="A22" s="276">
        <v>334000</v>
      </c>
      <c r="B22" s="239" t="s">
        <v>407</v>
      </c>
      <c r="C22" s="245"/>
      <c r="D22" s="245"/>
      <c r="E22" s="245"/>
      <c r="F22" s="284">
        <f t="shared" si="2"/>
        <v>0</v>
      </c>
      <c r="G22" s="245"/>
      <c r="H22" s="245"/>
      <c r="I22" s="245"/>
      <c r="J22" s="284">
        <f t="shared" si="3"/>
        <v>0</v>
      </c>
      <c r="K22" s="245"/>
      <c r="L22" s="245"/>
      <c r="M22" s="245"/>
      <c r="N22" s="284">
        <f t="shared" si="4"/>
        <v>0</v>
      </c>
      <c r="O22" s="245"/>
      <c r="P22" s="245"/>
      <c r="Q22" s="245"/>
      <c r="R22" s="284">
        <f t="shared" si="5"/>
        <v>0</v>
      </c>
      <c r="S22" s="245"/>
      <c r="T22" s="245"/>
      <c r="U22" s="245"/>
      <c r="V22" s="284">
        <f t="shared" si="6"/>
        <v>0</v>
      </c>
      <c r="W22" s="245"/>
      <c r="X22" s="245"/>
      <c r="Y22" s="245"/>
      <c r="Z22" s="284">
        <f t="shared" si="7"/>
        <v>0</v>
      </c>
      <c r="AA22" s="245"/>
      <c r="AB22" s="245"/>
      <c r="AC22" s="245"/>
      <c r="AD22" s="284">
        <f t="shared" si="8"/>
        <v>0</v>
      </c>
      <c r="AE22" s="245"/>
      <c r="AF22" s="245"/>
      <c r="AG22" s="245"/>
      <c r="AH22" s="284">
        <f t="shared" si="9"/>
        <v>0</v>
      </c>
      <c r="AI22" s="245"/>
      <c r="AJ22" s="245"/>
      <c r="AK22" s="245"/>
      <c r="AL22" s="284">
        <f t="shared" si="10"/>
        <v>0</v>
      </c>
      <c r="AM22" s="245"/>
      <c r="AN22" s="245"/>
      <c r="AO22" s="245"/>
      <c r="AP22" s="284">
        <f t="shared" si="11"/>
        <v>0</v>
      </c>
      <c r="AQ22" s="245"/>
      <c r="AR22" s="245"/>
      <c r="AS22" s="245"/>
      <c r="AT22" s="284">
        <f t="shared" si="12"/>
        <v>0</v>
      </c>
      <c r="AU22" s="245"/>
      <c r="AV22" s="245"/>
      <c r="AW22" s="245"/>
      <c r="AX22" s="284">
        <f t="shared" si="13"/>
        <v>0</v>
      </c>
      <c r="AY22" s="245"/>
      <c r="AZ22" s="245"/>
      <c r="BA22" s="245"/>
      <c r="BB22" s="284">
        <f t="shared" si="14"/>
        <v>0</v>
      </c>
      <c r="BC22" s="245"/>
      <c r="BD22" s="245"/>
      <c r="BE22" s="245"/>
      <c r="BF22" s="284">
        <f t="shared" si="15"/>
        <v>0</v>
      </c>
      <c r="BG22" s="245"/>
      <c r="BH22" s="245"/>
      <c r="BI22" s="245"/>
      <c r="BJ22" s="284">
        <f t="shared" si="16"/>
        <v>0</v>
      </c>
      <c r="BK22" s="245"/>
      <c r="BL22" s="245"/>
      <c r="BM22" s="245"/>
      <c r="BN22" s="284">
        <f t="shared" si="17"/>
        <v>0</v>
      </c>
      <c r="BO22" s="245"/>
      <c r="BP22" s="245"/>
      <c r="BQ22" s="245"/>
      <c r="BR22" s="284">
        <f t="shared" si="18"/>
        <v>0</v>
      </c>
      <c r="BS22" s="245"/>
      <c r="BT22" s="245"/>
      <c r="BU22" s="245"/>
      <c r="BV22" s="284">
        <f t="shared" si="19"/>
        <v>0</v>
      </c>
      <c r="BW22" s="245"/>
      <c r="BX22" s="245"/>
      <c r="BY22" s="245"/>
      <c r="BZ22" s="284">
        <f t="shared" si="20"/>
        <v>0</v>
      </c>
      <c r="CA22" s="245"/>
      <c r="CB22" s="245"/>
      <c r="CC22" s="245"/>
      <c r="CD22" s="284">
        <f t="shared" si="21"/>
        <v>0</v>
      </c>
      <c r="CE22" s="245"/>
      <c r="CF22" s="245"/>
      <c r="CG22" s="245"/>
      <c r="CH22" s="284">
        <f t="shared" si="22"/>
        <v>0</v>
      </c>
      <c r="CI22" s="245"/>
      <c r="CJ22" s="245"/>
      <c r="CK22" s="245"/>
      <c r="CL22" s="284">
        <f t="shared" si="23"/>
        <v>0</v>
      </c>
      <c r="CM22" s="245"/>
      <c r="CN22" s="245"/>
      <c r="CO22" s="245"/>
      <c r="CP22" s="284">
        <f t="shared" si="24"/>
        <v>0</v>
      </c>
      <c r="CQ22" s="245"/>
      <c r="CR22" s="245"/>
      <c r="CS22" s="245"/>
      <c r="CT22" s="284">
        <f t="shared" si="25"/>
        <v>0</v>
      </c>
      <c r="CU22" s="245"/>
      <c r="CV22" s="245"/>
      <c r="CW22" s="245"/>
      <c r="CX22" s="284">
        <f t="shared" si="26"/>
        <v>0</v>
      </c>
      <c r="CY22" s="245"/>
      <c r="CZ22" s="245"/>
      <c r="DA22" s="245"/>
      <c r="DB22" s="284">
        <f t="shared" si="27"/>
        <v>0</v>
      </c>
      <c r="DC22" s="245"/>
      <c r="DD22" s="245"/>
      <c r="DE22" s="245"/>
      <c r="DF22" s="284">
        <f t="shared" si="28"/>
        <v>0</v>
      </c>
      <c r="DG22" s="245"/>
      <c r="DH22" s="245"/>
      <c r="DI22" s="245"/>
      <c r="DJ22" s="284">
        <f t="shared" si="29"/>
        <v>0</v>
      </c>
      <c r="DK22" s="245"/>
      <c r="DL22" s="245"/>
      <c r="DM22" s="245"/>
      <c r="DN22" s="284">
        <f t="shared" si="30"/>
        <v>0</v>
      </c>
      <c r="DO22" s="245"/>
      <c r="DP22" s="245"/>
      <c r="DQ22" s="245"/>
      <c r="DR22" s="284">
        <f t="shared" si="31"/>
        <v>0</v>
      </c>
      <c r="DS22" s="245"/>
      <c r="DT22" s="245"/>
      <c r="DU22" s="245"/>
      <c r="DV22" s="284">
        <f t="shared" si="32"/>
        <v>0</v>
      </c>
      <c r="DW22" s="245"/>
      <c r="DX22" s="245"/>
      <c r="DY22" s="245"/>
      <c r="DZ22" s="284">
        <f t="shared" si="33"/>
        <v>0</v>
      </c>
      <c r="EA22" s="245"/>
      <c r="EB22" s="245"/>
      <c r="EC22" s="245"/>
      <c r="ED22" s="284">
        <f t="shared" si="34"/>
        <v>0</v>
      </c>
      <c r="EE22" s="245"/>
      <c r="EF22" s="245"/>
      <c r="EG22" s="245"/>
      <c r="EH22" s="284">
        <f t="shared" si="35"/>
        <v>0</v>
      </c>
      <c r="EI22" s="245"/>
      <c r="EJ22" s="245"/>
      <c r="EK22" s="245"/>
      <c r="EL22" s="284">
        <f t="shared" si="36"/>
        <v>0</v>
      </c>
      <c r="EM22" s="245"/>
      <c r="EN22" s="245"/>
      <c r="EO22" s="245"/>
      <c r="EP22" s="284">
        <f t="shared" si="37"/>
        <v>0</v>
      </c>
      <c r="EQ22" s="245"/>
      <c r="ER22" s="245"/>
      <c r="ES22" s="245"/>
      <c r="ET22" s="284">
        <f t="shared" si="38"/>
        <v>0</v>
      </c>
      <c r="EU22" s="245"/>
      <c r="EV22" s="245"/>
      <c r="EW22" s="245"/>
      <c r="EX22" s="284">
        <f t="shared" si="39"/>
        <v>0</v>
      </c>
      <c r="EY22" s="245"/>
      <c r="EZ22" s="245"/>
      <c r="FA22" s="245"/>
      <c r="FB22" s="284">
        <f t="shared" si="40"/>
        <v>0</v>
      </c>
      <c r="FC22" s="245"/>
      <c r="FD22" s="245"/>
      <c r="FE22" s="245"/>
      <c r="FF22" s="284">
        <f t="shared" si="41"/>
        <v>0</v>
      </c>
      <c r="FG22" s="245"/>
      <c r="FH22" s="245"/>
      <c r="FI22" s="245"/>
      <c r="FJ22" s="284">
        <f t="shared" si="42"/>
        <v>0</v>
      </c>
      <c r="FK22" s="245"/>
      <c r="FL22" s="245"/>
      <c r="FM22" s="245"/>
      <c r="FN22" s="284">
        <f t="shared" si="43"/>
        <v>0</v>
      </c>
      <c r="FO22" s="245"/>
      <c r="FP22" s="245"/>
      <c r="FQ22" s="245"/>
      <c r="FR22" s="284">
        <f t="shared" si="44"/>
        <v>0</v>
      </c>
      <c r="FS22" s="245"/>
      <c r="FT22" s="245"/>
      <c r="FU22" s="245"/>
      <c r="FV22" s="284">
        <f t="shared" si="45"/>
        <v>0</v>
      </c>
      <c r="FW22" s="245"/>
      <c r="FX22" s="245"/>
      <c r="FY22" s="245"/>
      <c r="FZ22" s="284">
        <f t="shared" si="46"/>
        <v>0</v>
      </c>
      <c r="GA22" s="245"/>
      <c r="GB22" s="245"/>
      <c r="GC22" s="245"/>
      <c r="GD22" s="284">
        <f t="shared" si="47"/>
        <v>0</v>
      </c>
      <c r="GE22" s="245"/>
      <c r="GF22" s="245"/>
      <c r="GG22" s="245"/>
      <c r="GH22" s="284">
        <f t="shared" si="48"/>
        <v>0</v>
      </c>
      <c r="GI22" s="245"/>
      <c r="GJ22" s="245"/>
      <c r="GK22" s="245"/>
      <c r="GL22" s="284">
        <f t="shared" si="49"/>
        <v>0</v>
      </c>
      <c r="GM22" s="245"/>
      <c r="GN22" s="245"/>
      <c r="GO22" s="245"/>
      <c r="GP22" s="284">
        <f t="shared" si="50"/>
        <v>0</v>
      </c>
      <c r="GQ22" s="245"/>
      <c r="GR22" s="245"/>
      <c r="GS22" s="245"/>
      <c r="GT22" s="284">
        <f t="shared" si="51"/>
        <v>0</v>
      </c>
      <c r="GU22" s="245"/>
      <c r="GV22" s="245"/>
      <c r="GW22" s="245"/>
      <c r="GX22" s="284">
        <f t="shared" si="52"/>
        <v>0</v>
      </c>
      <c r="GY22" s="245"/>
      <c r="GZ22" s="245"/>
      <c r="HA22" s="245"/>
      <c r="HB22" s="284">
        <f t="shared" si="53"/>
        <v>0</v>
      </c>
      <c r="HC22" s="245"/>
      <c r="HD22" s="245"/>
      <c r="HE22" s="245"/>
      <c r="HF22" s="284">
        <f t="shared" si="54"/>
        <v>0</v>
      </c>
      <c r="HG22" s="245"/>
      <c r="HH22" s="245"/>
      <c r="HI22" s="245"/>
      <c r="HJ22" s="284">
        <f t="shared" si="55"/>
        <v>0</v>
      </c>
      <c r="HK22" s="245"/>
      <c r="HL22" s="245"/>
      <c r="HM22" s="245"/>
      <c r="HN22" s="284">
        <f t="shared" si="56"/>
        <v>0</v>
      </c>
      <c r="HO22" s="245"/>
      <c r="HP22" s="245"/>
      <c r="HQ22" s="245"/>
      <c r="HR22" s="284">
        <f t="shared" si="57"/>
        <v>0</v>
      </c>
      <c r="HS22" s="245"/>
      <c r="HT22" s="245"/>
      <c r="HU22" s="245"/>
      <c r="HV22" s="284">
        <f t="shared" si="58"/>
        <v>0</v>
      </c>
      <c r="HW22" s="245"/>
      <c r="HX22" s="245"/>
      <c r="HY22" s="245"/>
      <c r="HZ22" s="284">
        <f t="shared" si="59"/>
        <v>0</v>
      </c>
      <c r="IA22" s="245"/>
      <c r="IB22" s="245"/>
      <c r="IC22" s="245"/>
      <c r="ID22" s="284">
        <f t="shared" si="60"/>
        <v>0</v>
      </c>
      <c r="IE22" s="245"/>
      <c r="IF22" s="245"/>
      <c r="IG22" s="245"/>
      <c r="IH22" s="284">
        <f t="shared" si="61"/>
        <v>0</v>
      </c>
      <c r="II22" s="245"/>
      <c r="IJ22" s="245"/>
      <c r="IK22" s="245"/>
      <c r="IL22" s="284">
        <f t="shared" si="62"/>
        <v>0</v>
      </c>
      <c r="IM22" s="245"/>
      <c r="IN22" s="245"/>
      <c r="IO22" s="245"/>
      <c r="IP22" s="284">
        <f t="shared" si="63"/>
        <v>0</v>
      </c>
      <c r="IQ22" s="253">
        <f t="shared" si="64"/>
        <v>0</v>
      </c>
      <c r="IR22" s="253">
        <f t="shared" si="64"/>
        <v>0</v>
      </c>
      <c r="IS22" s="253">
        <f t="shared" si="64"/>
        <v>0</v>
      </c>
      <c r="IT22" s="253">
        <f t="shared" si="64"/>
        <v>0</v>
      </c>
    </row>
    <row r="23" spans="1:254" ht="21.95" customHeight="1" x14ac:dyDescent="0.2">
      <c r="A23" s="276" t="s">
        <v>1544</v>
      </c>
      <c r="B23" s="239" t="s">
        <v>408</v>
      </c>
      <c r="C23" s="245"/>
      <c r="D23" s="245"/>
      <c r="E23" s="245"/>
      <c r="F23" s="284">
        <f t="shared" si="2"/>
        <v>0</v>
      </c>
      <c r="G23" s="245"/>
      <c r="H23" s="245"/>
      <c r="I23" s="245"/>
      <c r="J23" s="284">
        <f t="shared" si="3"/>
        <v>0</v>
      </c>
      <c r="K23" s="245"/>
      <c r="L23" s="245"/>
      <c r="M23" s="245"/>
      <c r="N23" s="284">
        <f t="shared" si="4"/>
        <v>0</v>
      </c>
      <c r="O23" s="245"/>
      <c r="P23" s="245"/>
      <c r="Q23" s="245"/>
      <c r="R23" s="284">
        <f t="shared" si="5"/>
        <v>0</v>
      </c>
      <c r="S23" s="245"/>
      <c r="T23" s="245"/>
      <c r="U23" s="245"/>
      <c r="V23" s="284">
        <f t="shared" si="6"/>
        <v>0</v>
      </c>
      <c r="W23" s="245"/>
      <c r="X23" s="245"/>
      <c r="Y23" s="245"/>
      <c r="Z23" s="284">
        <f t="shared" si="7"/>
        <v>0</v>
      </c>
      <c r="AA23" s="245"/>
      <c r="AB23" s="245"/>
      <c r="AC23" s="245"/>
      <c r="AD23" s="284">
        <f t="shared" si="8"/>
        <v>0</v>
      </c>
      <c r="AE23" s="245"/>
      <c r="AF23" s="245"/>
      <c r="AG23" s="245"/>
      <c r="AH23" s="284">
        <f t="shared" si="9"/>
        <v>0</v>
      </c>
      <c r="AI23" s="245"/>
      <c r="AJ23" s="245"/>
      <c r="AK23" s="245"/>
      <c r="AL23" s="284">
        <f t="shared" si="10"/>
        <v>0</v>
      </c>
      <c r="AM23" s="245"/>
      <c r="AN23" s="245"/>
      <c r="AO23" s="245"/>
      <c r="AP23" s="284">
        <f t="shared" si="11"/>
        <v>0</v>
      </c>
      <c r="AQ23" s="245"/>
      <c r="AR23" s="245"/>
      <c r="AS23" s="245"/>
      <c r="AT23" s="284">
        <f t="shared" si="12"/>
        <v>0</v>
      </c>
      <c r="AU23" s="245"/>
      <c r="AV23" s="245"/>
      <c r="AW23" s="245"/>
      <c r="AX23" s="284">
        <f t="shared" si="13"/>
        <v>0</v>
      </c>
      <c r="AY23" s="245"/>
      <c r="AZ23" s="245"/>
      <c r="BA23" s="245"/>
      <c r="BB23" s="284">
        <f t="shared" si="14"/>
        <v>0</v>
      </c>
      <c r="BC23" s="245"/>
      <c r="BD23" s="245"/>
      <c r="BE23" s="245"/>
      <c r="BF23" s="284">
        <f t="shared" si="15"/>
        <v>0</v>
      </c>
      <c r="BG23" s="245"/>
      <c r="BH23" s="245"/>
      <c r="BI23" s="245"/>
      <c r="BJ23" s="284">
        <f t="shared" si="16"/>
        <v>0</v>
      </c>
      <c r="BK23" s="245"/>
      <c r="BL23" s="245"/>
      <c r="BM23" s="245"/>
      <c r="BN23" s="284">
        <f t="shared" si="17"/>
        <v>0</v>
      </c>
      <c r="BO23" s="245"/>
      <c r="BP23" s="245"/>
      <c r="BQ23" s="245"/>
      <c r="BR23" s="284">
        <f t="shared" si="18"/>
        <v>0</v>
      </c>
      <c r="BS23" s="245"/>
      <c r="BT23" s="245"/>
      <c r="BU23" s="245"/>
      <c r="BV23" s="284">
        <f t="shared" si="19"/>
        <v>0</v>
      </c>
      <c r="BW23" s="245"/>
      <c r="BX23" s="245"/>
      <c r="BY23" s="245"/>
      <c r="BZ23" s="284">
        <f t="shared" si="20"/>
        <v>0</v>
      </c>
      <c r="CA23" s="245"/>
      <c r="CB23" s="245"/>
      <c r="CC23" s="245"/>
      <c r="CD23" s="284">
        <f t="shared" si="21"/>
        <v>0</v>
      </c>
      <c r="CE23" s="245"/>
      <c r="CF23" s="245"/>
      <c r="CG23" s="245"/>
      <c r="CH23" s="284">
        <f t="shared" si="22"/>
        <v>0</v>
      </c>
      <c r="CI23" s="245"/>
      <c r="CJ23" s="245"/>
      <c r="CK23" s="245"/>
      <c r="CL23" s="284">
        <f t="shared" si="23"/>
        <v>0</v>
      </c>
      <c r="CM23" s="245"/>
      <c r="CN23" s="245"/>
      <c r="CO23" s="245"/>
      <c r="CP23" s="284">
        <f t="shared" si="24"/>
        <v>0</v>
      </c>
      <c r="CQ23" s="245"/>
      <c r="CR23" s="245"/>
      <c r="CS23" s="245"/>
      <c r="CT23" s="284">
        <f t="shared" si="25"/>
        <v>0</v>
      </c>
      <c r="CU23" s="245"/>
      <c r="CV23" s="245"/>
      <c r="CW23" s="245"/>
      <c r="CX23" s="284">
        <f t="shared" si="26"/>
        <v>0</v>
      </c>
      <c r="CY23" s="245"/>
      <c r="CZ23" s="245"/>
      <c r="DA23" s="245"/>
      <c r="DB23" s="284">
        <f t="shared" si="27"/>
        <v>0</v>
      </c>
      <c r="DC23" s="245"/>
      <c r="DD23" s="245"/>
      <c r="DE23" s="245"/>
      <c r="DF23" s="284">
        <f t="shared" si="28"/>
        <v>0</v>
      </c>
      <c r="DG23" s="245"/>
      <c r="DH23" s="245"/>
      <c r="DI23" s="245"/>
      <c r="DJ23" s="284">
        <f t="shared" si="29"/>
        <v>0</v>
      </c>
      <c r="DK23" s="245"/>
      <c r="DL23" s="245"/>
      <c r="DM23" s="245"/>
      <c r="DN23" s="284">
        <f t="shared" si="30"/>
        <v>0</v>
      </c>
      <c r="DO23" s="245"/>
      <c r="DP23" s="245"/>
      <c r="DQ23" s="245"/>
      <c r="DR23" s="284">
        <f t="shared" si="31"/>
        <v>0</v>
      </c>
      <c r="DS23" s="245"/>
      <c r="DT23" s="245"/>
      <c r="DU23" s="245"/>
      <c r="DV23" s="284">
        <f t="shared" si="32"/>
        <v>0</v>
      </c>
      <c r="DW23" s="245"/>
      <c r="DX23" s="245"/>
      <c r="DY23" s="245"/>
      <c r="DZ23" s="284">
        <f t="shared" si="33"/>
        <v>0</v>
      </c>
      <c r="EA23" s="245"/>
      <c r="EB23" s="245"/>
      <c r="EC23" s="245"/>
      <c r="ED23" s="284">
        <f t="shared" si="34"/>
        <v>0</v>
      </c>
      <c r="EE23" s="245"/>
      <c r="EF23" s="245"/>
      <c r="EG23" s="245"/>
      <c r="EH23" s="284">
        <f t="shared" si="35"/>
        <v>0</v>
      </c>
      <c r="EI23" s="245"/>
      <c r="EJ23" s="245"/>
      <c r="EK23" s="245"/>
      <c r="EL23" s="284">
        <f t="shared" si="36"/>
        <v>0</v>
      </c>
      <c r="EM23" s="245"/>
      <c r="EN23" s="245"/>
      <c r="EO23" s="245"/>
      <c r="EP23" s="284">
        <f t="shared" si="37"/>
        <v>0</v>
      </c>
      <c r="EQ23" s="245"/>
      <c r="ER23" s="245"/>
      <c r="ES23" s="245"/>
      <c r="ET23" s="284">
        <f t="shared" si="38"/>
        <v>0</v>
      </c>
      <c r="EU23" s="245"/>
      <c r="EV23" s="245"/>
      <c r="EW23" s="245"/>
      <c r="EX23" s="284">
        <f t="shared" si="39"/>
        <v>0</v>
      </c>
      <c r="EY23" s="245"/>
      <c r="EZ23" s="245"/>
      <c r="FA23" s="245"/>
      <c r="FB23" s="284">
        <f t="shared" si="40"/>
        <v>0</v>
      </c>
      <c r="FC23" s="245"/>
      <c r="FD23" s="245"/>
      <c r="FE23" s="245"/>
      <c r="FF23" s="284">
        <f t="shared" si="41"/>
        <v>0</v>
      </c>
      <c r="FG23" s="245"/>
      <c r="FH23" s="245"/>
      <c r="FI23" s="245"/>
      <c r="FJ23" s="284">
        <f t="shared" si="42"/>
        <v>0</v>
      </c>
      <c r="FK23" s="245"/>
      <c r="FL23" s="245"/>
      <c r="FM23" s="245"/>
      <c r="FN23" s="284">
        <f t="shared" si="43"/>
        <v>0</v>
      </c>
      <c r="FO23" s="245"/>
      <c r="FP23" s="245"/>
      <c r="FQ23" s="245"/>
      <c r="FR23" s="284">
        <f t="shared" si="44"/>
        <v>0</v>
      </c>
      <c r="FS23" s="245"/>
      <c r="FT23" s="245"/>
      <c r="FU23" s="245"/>
      <c r="FV23" s="284">
        <f t="shared" si="45"/>
        <v>0</v>
      </c>
      <c r="FW23" s="245"/>
      <c r="FX23" s="245"/>
      <c r="FY23" s="245"/>
      <c r="FZ23" s="284">
        <f t="shared" si="46"/>
        <v>0</v>
      </c>
      <c r="GA23" s="245"/>
      <c r="GB23" s="245"/>
      <c r="GC23" s="245"/>
      <c r="GD23" s="284">
        <f t="shared" si="47"/>
        <v>0</v>
      </c>
      <c r="GE23" s="245"/>
      <c r="GF23" s="245"/>
      <c r="GG23" s="245"/>
      <c r="GH23" s="284">
        <f t="shared" si="48"/>
        <v>0</v>
      </c>
      <c r="GI23" s="245"/>
      <c r="GJ23" s="245"/>
      <c r="GK23" s="245"/>
      <c r="GL23" s="284">
        <f t="shared" si="49"/>
        <v>0</v>
      </c>
      <c r="GM23" s="245"/>
      <c r="GN23" s="245"/>
      <c r="GO23" s="245"/>
      <c r="GP23" s="284">
        <f t="shared" si="50"/>
        <v>0</v>
      </c>
      <c r="GQ23" s="245"/>
      <c r="GR23" s="245"/>
      <c r="GS23" s="245"/>
      <c r="GT23" s="284">
        <f t="shared" si="51"/>
        <v>0</v>
      </c>
      <c r="GU23" s="245"/>
      <c r="GV23" s="245"/>
      <c r="GW23" s="245"/>
      <c r="GX23" s="284">
        <f t="shared" si="52"/>
        <v>0</v>
      </c>
      <c r="GY23" s="245"/>
      <c r="GZ23" s="245"/>
      <c r="HA23" s="245"/>
      <c r="HB23" s="284">
        <f t="shared" si="53"/>
        <v>0</v>
      </c>
      <c r="HC23" s="245"/>
      <c r="HD23" s="245"/>
      <c r="HE23" s="245"/>
      <c r="HF23" s="284">
        <f t="shared" si="54"/>
        <v>0</v>
      </c>
      <c r="HG23" s="245"/>
      <c r="HH23" s="245"/>
      <c r="HI23" s="245"/>
      <c r="HJ23" s="284">
        <f t="shared" si="55"/>
        <v>0</v>
      </c>
      <c r="HK23" s="245"/>
      <c r="HL23" s="245"/>
      <c r="HM23" s="245"/>
      <c r="HN23" s="284">
        <f t="shared" si="56"/>
        <v>0</v>
      </c>
      <c r="HO23" s="245"/>
      <c r="HP23" s="245"/>
      <c r="HQ23" s="245"/>
      <c r="HR23" s="284">
        <f t="shared" si="57"/>
        <v>0</v>
      </c>
      <c r="HS23" s="245"/>
      <c r="HT23" s="245"/>
      <c r="HU23" s="245"/>
      <c r="HV23" s="284">
        <f t="shared" si="58"/>
        <v>0</v>
      </c>
      <c r="HW23" s="245"/>
      <c r="HX23" s="245"/>
      <c r="HY23" s="245"/>
      <c r="HZ23" s="284">
        <f t="shared" si="59"/>
        <v>0</v>
      </c>
      <c r="IA23" s="245"/>
      <c r="IB23" s="245"/>
      <c r="IC23" s="245"/>
      <c r="ID23" s="284">
        <f t="shared" si="60"/>
        <v>0</v>
      </c>
      <c r="IE23" s="245"/>
      <c r="IF23" s="245"/>
      <c r="IG23" s="245"/>
      <c r="IH23" s="284">
        <f t="shared" si="61"/>
        <v>0</v>
      </c>
      <c r="II23" s="245"/>
      <c r="IJ23" s="245"/>
      <c r="IK23" s="245"/>
      <c r="IL23" s="284">
        <f t="shared" si="62"/>
        <v>0</v>
      </c>
      <c r="IM23" s="245"/>
      <c r="IN23" s="245"/>
      <c r="IO23" s="245"/>
      <c r="IP23" s="284">
        <f t="shared" si="63"/>
        <v>0</v>
      </c>
      <c r="IQ23" s="253">
        <f t="shared" si="64"/>
        <v>0</v>
      </c>
      <c r="IR23" s="253">
        <f t="shared" si="64"/>
        <v>0</v>
      </c>
      <c r="IS23" s="253">
        <f t="shared" si="64"/>
        <v>0</v>
      </c>
      <c r="IT23" s="253">
        <f t="shared" si="64"/>
        <v>0</v>
      </c>
    </row>
    <row r="24" spans="1:254" ht="21.95" customHeight="1" x14ac:dyDescent="0.2">
      <c r="A24" s="276">
        <v>337000</v>
      </c>
      <c r="B24" s="239" t="s">
        <v>962</v>
      </c>
      <c r="C24" s="245"/>
      <c r="D24" s="245"/>
      <c r="E24" s="245"/>
      <c r="F24" s="284">
        <f t="shared" si="2"/>
        <v>0</v>
      </c>
      <c r="G24" s="245"/>
      <c r="H24" s="245"/>
      <c r="I24" s="245"/>
      <c r="J24" s="284">
        <f t="shared" si="3"/>
        <v>0</v>
      </c>
      <c r="K24" s="245"/>
      <c r="L24" s="245"/>
      <c r="M24" s="245"/>
      <c r="N24" s="284">
        <f t="shared" si="4"/>
        <v>0</v>
      </c>
      <c r="O24" s="245"/>
      <c r="P24" s="245"/>
      <c r="Q24" s="245"/>
      <c r="R24" s="284">
        <f t="shared" si="5"/>
        <v>0</v>
      </c>
      <c r="S24" s="245"/>
      <c r="T24" s="245"/>
      <c r="U24" s="245"/>
      <c r="V24" s="284">
        <f t="shared" si="6"/>
        <v>0</v>
      </c>
      <c r="W24" s="245"/>
      <c r="X24" s="245"/>
      <c r="Y24" s="245"/>
      <c r="Z24" s="284">
        <f t="shared" si="7"/>
        <v>0</v>
      </c>
      <c r="AA24" s="245"/>
      <c r="AB24" s="245"/>
      <c r="AC24" s="245"/>
      <c r="AD24" s="284">
        <f t="shared" si="8"/>
        <v>0</v>
      </c>
      <c r="AE24" s="245"/>
      <c r="AF24" s="245"/>
      <c r="AG24" s="245"/>
      <c r="AH24" s="284">
        <f t="shared" si="9"/>
        <v>0</v>
      </c>
      <c r="AI24" s="245"/>
      <c r="AJ24" s="245"/>
      <c r="AK24" s="245"/>
      <c r="AL24" s="284">
        <f t="shared" si="10"/>
        <v>0</v>
      </c>
      <c r="AM24" s="245"/>
      <c r="AN24" s="245"/>
      <c r="AO24" s="245"/>
      <c r="AP24" s="284">
        <f t="shared" si="11"/>
        <v>0</v>
      </c>
      <c r="AQ24" s="245"/>
      <c r="AR24" s="245"/>
      <c r="AS24" s="245"/>
      <c r="AT24" s="284">
        <f t="shared" si="12"/>
        <v>0</v>
      </c>
      <c r="AU24" s="245"/>
      <c r="AV24" s="245"/>
      <c r="AW24" s="245"/>
      <c r="AX24" s="284">
        <f t="shared" si="13"/>
        <v>0</v>
      </c>
      <c r="AY24" s="245"/>
      <c r="AZ24" s="245"/>
      <c r="BA24" s="245"/>
      <c r="BB24" s="284">
        <f t="shared" si="14"/>
        <v>0</v>
      </c>
      <c r="BC24" s="245"/>
      <c r="BD24" s="245"/>
      <c r="BE24" s="245"/>
      <c r="BF24" s="284">
        <f t="shared" si="15"/>
        <v>0</v>
      </c>
      <c r="BG24" s="245"/>
      <c r="BH24" s="245"/>
      <c r="BI24" s="245"/>
      <c r="BJ24" s="284">
        <f t="shared" si="16"/>
        <v>0</v>
      </c>
      <c r="BK24" s="245"/>
      <c r="BL24" s="245"/>
      <c r="BM24" s="245"/>
      <c r="BN24" s="284">
        <f t="shared" si="17"/>
        <v>0</v>
      </c>
      <c r="BO24" s="245"/>
      <c r="BP24" s="245"/>
      <c r="BQ24" s="245"/>
      <c r="BR24" s="284">
        <f t="shared" si="18"/>
        <v>0</v>
      </c>
      <c r="BS24" s="245"/>
      <c r="BT24" s="245"/>
      <c r="BU24" s="245"/>
      <c r="BV24" s="284">
        <f t="shared" si="19"/>
        <v>0</v>
      </c>
      <c r="BW24" s="245"/>
      <c r="BX24" s="245"/>
      <c r="BY24" s="245"/>
      <c r="BZ24" s="284">
        <f t="shared" si="20"/>
        <v>0</v>
      </c>
      <c r="CA24" s="245"/>
      <c r="CB24" s="245"/>
      <c r="CC24" s="245"/>
      <c r="CD24" s="284">
        <f t="shared" si="21"/>
        <v>0</v>
      </c>
      <c r="CE24" s="245"/>
      <c r="CF24" s="245"/>
      <c r="CG24" s="245"/>
      <c r="CH24" s="284">
        <f t="shared" si="22"/>
        <v>0</v>
      </c>
      <c r="CI24" s="245"/>
      <c r="CJ24" s="245"/>
      <c r="CK24" s="245"/>
      <c r="CL24" s="284">
        <f t="shared" si="23"/>
        <v>0</v>
      </c>
      <c r="CM24" s="245"/>
      <c r="CN24" s="245"/>
      <c r="CO24" s="245"/>
      <c r="CP24" s="284">
        <f t="shared" si="24"/>
        <v>0</v>
      </c>
      <c r="CQ24" s="245"/>
      <c r="CR24" s="245"/>
      <c r="CS24" s="245"/>
      <c r="CT24" s="284">
        <f t="shared" si="25"/>
        <v>0</v>
      </c>
      <c r="CU24" s="245"/>
      <c r="CV24" s="245"/>
      <c r="CW24" s="245"/>
      <c r="CX24" s="284">
        <f t="shared" si="26"/>
        <v>0</v>
      </c>
      <c r="CY24" s="245"/>
      <c r="CZ24" s="245"/>
      <c r="DA24" s="245"/>
      <c r="DB24" s="284">
        <f t="shared" si="27"/>
        <v>0</v>
      </c>
      <c r="DC24" s="245"/>
      <c r="DD24" s="245"/>
      <c r="DE24" s="245"/>
      <c r="DF24" s="284">
        <f t="shared" si="28"/>
        <v>0</v>
      </c>
      <c r="DG24" s="245"/>
      <c r="DH24" s="245"/>
      <c r="DI24" s="245"/>
      <c r="DJ24" s="284">
        <f t="shared" si="29"/>
        <v>0</v>
      </c>
      <c r="DK24" s="245"/>
      <c r="DL24" s="245"/>
      <c r="DM24" s="245"/>
      <c r="DN24" s="284">
        <f t="shared" si="30"/>
        <v>0</v>
      </c>
      <c r="DO24" s="245"/>
      <c r="DP24" s="245"/>
      <c r="DQ24" s="245"/>
      <c r="DR24" s="284">
        <f t="shared" si="31"/>
        <v>0</v>
      </c>
      <c r="DS24" s="245"/>
      <c r="DT24" s="245"/>
      <c r="DU24" s="245"/>
      <c r="DV24" s="284">
        <f t="shared" si="32"/>
        <v>0</v>
      </c>
      <c r="DW24" s="245"/>
      <c r="DX24" s="245"/>
      <c r="DY24" s="245"/>
      <c r="DZ24" s="284">
        <f t="shared" si="33"/>
        <v>0</v>
      </c>
      <c r="EA24" s="245"/>
      <c r="EB24" s="245"/>
      <c r="EC24" s="245"/>
      <c r="ED24" s="284">
        <f t="shared" si="34"/>
        <v>0</v>
      </c>
      <c r="EE24" s="245"/>
      <c r="EF24" s="245"/>
      <c r="EG24" s="245"/>
      <c r="EH24" s="284">
        <f t="shared" si="35"/>
        <v>0</v>
      </c>
      <c r="EI24" s="245"/>
      <c r="EJ24" s="245"/>
      <c r="EK24" s="245"/>
      <c r="EL24" s="284">
        <f t="shared" si="36"/>
        <v>0</v>
      </c>
      <c r="EM24" s="245"/>
      <c r="EN24" s="245"/>
      <c r="EO24" s="245"/>
      <c r="EP24" s="284">
        <f t="shared" si="37"/>
        <v>0</v>
      </c>
      <c r="EQ24" s="245"/>
      <c r="ER24" s="245"/>
      <c r="ES24" s="245"/>
      <c r="ET24" s="284">
        <f t="shared" si="38"/>
        <v>0</v>
      </c>
      <c r="EU24" s="245"/>
      <c r="EV24" s="245"/>
      <c r="EW24" s="245"/>
      <c r="EX24" s="284">
        <f t="shared" si="39"/>
        <v>0</v>
      </c>
      <c r="EY24" s="245"/>
      <c r="EZ24" s="245"/>
      <c r="FA24" s="245"/>
      <c r="FB24" s="284">
        <f t="shared" si="40"/>
        <v>0</v>
      </c>
      <c r="FC24" s="245"/>
      <c r="FD24" s="245"/>
      <c r="FE24" s="245"/>
      <c r="FF24" s="284">
        <f t="shared" si="41"/>
        <v>0</v>
      </c>
      <c r="FG24" s="245"/>
      <c r="FH24" s="245"/>
      <c r="FI24" s="245"/>
      <c r="FJ24" s="284">
        <f t="shared" si="42"/>
        <v>0</v>
      </c>
      <c r="FK24" s="245"/>
      <c r="FL24" s="245"/>
      <c r="FM24" s="245"/>
      <c r="FN24" s="284">
        <f t="shared" si="43"/>
        <v>0</v>
      </c>
      <c r="FO24" s="245"/>
      <c r="FP24" s="245"/>
      <c r="FQ24" s="245"/>
      <c r="FR24" s="284">
        <f t="shared" si="44"/>
        <v>0</v>
      </c>
      <c r="FS24" s="245"/>
      <c r="FT24" s="245"/>
      <c r="FU24" s="245"/>
      <c r="FV24" s="284">
        <f t="shared" si="45"/>
        <v>0</v>
      </c>
      <c r="FW24" s="245"/>
      <c r="FX24" s="245"/>
      <c r="FY24" s="245"/>
      <c r="FZ24" s="284">
        <f t="shared" si="46"/>
        <v>0</v>
      </c>
      <c r="GA24" s="245"/>
      <c r="GB24" s="245"/>
      <c r="GC24" s="245"/>
      <c r="GD24" s="284">
        <f t="shared" si="47"/>
        <v>0</v>
      </c>
      <c r="GE24" s="245"/>
      <c r="GF24" s="245"/>
      <c r="GG24" s="245"/>
      <c r="GH24" s="284">
        <f t="shared" si="48"/>
        <v>0</v>
      </c>
      <c r="GI24" s="245"/>
      <c r="GJ24" s="245"/>
      <c r="GK24" s="245"/>
      <c r="GL24" s="284">
        <f t="shared" si="49"/>
        <v>0</v>
      </c>
      <c r="GM24" s="245"/>
      <c r="GN24" s="245"/>
      <c r="GO24" s="245"/>
      <c r="GP24" s="284">
        <f t="shared" si="50"/>
        <v>0</v>
      </c>
      <c r="GQ24" s="245"/>
      <c r="GR24" s="245"/>
      <c r="GS24" s="245"/>
      <c r="GT24" s="284">
        <f t="shared" si="51"/>
        <v>0</v>
      </c>
      <c r="GU24" s="245"/>
      <c r="GV24" s="245"/>
      <c r="GW24" s="245"/>
      <c r="GX24" s="284">
        <f t="shared" si="52"/>
        <v>0</v>
      </c>
      <c r="GY24" s="245"/>
      <c r="GZ24" s="245"/>
      <c r="HA24" s="245"/>
      <c r="HB24" s="284">
        <f t="shared" si="53"/>
        <v>0</v>
      </c>
      <c r="HC24" s="245"/>
      <c r="HD24" s="245"/>
      <c r="HE24" s="245"/>
      <c r="HF24" s="284">
        <f t="shared" si="54"/>
        <v>0</v>
      </c>
      <c r="HG24" s="245"/>
      <c r="HH24" s="245"/>
      <c r="HI24" s="245"/>
      <c r="HJ24" s="284">
        <f t="shared" si="55"/>
        <v>0</v>
      </c>
      <c r="HK24" s="245"/>
      <c r="HL24" s="245"/>
      <c r="HM24" s="245"/>
      <c r="HN24" s="284">
        <f t="shared" si="56"/>
        <v>0</v>
      </c>
      <c r="HO24" s="245"/>
      <c r="HP24" s="245"/>
      <c r="HQ24" s="245"/>
      <c r="HR24" s="284">
        <f t="shared" si="57"/>
        <v>0</v>
      </c>
      <c r="HS24" s="245"/>
      <c r="HT24" s="245"/>
      <c r="HU24" s="245"/>
      <c r="HV24" s="284">
        <f t="shared" si="58"/>
        <v>0</v>
      </c>
      <c r="HW24" s="245"/>
      <c r="HX24" s="245"/>
      <c r="HY24" s="245"/>
      <c r="HZ24" s="284">
        <f t="shared" si="59"/>
        <v>0</v>
      </c>
      <c r="IA24" s="245"/>
      <c r="IB24" s="245"/>
      <c r="IC24" s="245"/>
      <c r="ID24" s="284">
        <f t="shared" si="60"/>
        <v>0</v>
      </c>
      <c r="IE24" s="245"/>
      <c r="IF24" s="245"/>
      <c r="IG24" s="245"/>
      <c r="IH24" s="284">
        <f t="shared" si="61"/>
        <v>0</v>
      </c>
      <c r="II24" s="245"/>
      <c r="IJ24" s="245"/>
      <c r="IK24" s="245"/>
      <c r="IL24" s="284">
        <f t="shared" si="62"/>
        <v>0</v>
      </c>
      <c r="IM24" s="245"/>
      <c r="IN24" s="245"/>
      <c r="IO24" s="245"/>
      <c r="IP24" s="284">
        <f t="shared" si="63"/>
        <v>0</v>
      </c>
      <c r="IQ24" s="253">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53">
        <f t="shared" si="65"/>
        <v>0</v>
      </c>
      <c r="IS24" s="253">
        <f t="shared" si="65"/>
        <v>0</v>
      </c>
      <c r="IT24" s="253">
        <f t="shared" si="65"/>
        <v>0</v>
      </c>
    </row>
    <row r="25" spans="1:254" ht="21.95" customHeight="1" x14ac:dyDescent="0.2">
      <c r="A25" s="276">
        <v>338000</v>
      </c>
      <c r="B25" s="239" t="s">
        <v>963</v>
      </c>
      <c r="C25" s="245"/>
      <c r="D25" s="245"/>
      <c r="E25" s="245"/>
      <c r="F25" s="284">
        <f t="shared" si="2"/>
        <v>0</v>
      </c>
      <c r="G25" s="245"/>
      <c r="H25" s="245"/>
      <c r="I25" s="245"/>
      <c r="J25" s="284">
        <f t="shared" si="3"/>
        <v>0</v>
      </c>
      <c r="K25" s="245"/>
      <c r="L25" s="245"/>
      <c r="M25" s="245"/>
      <c r="N25" s="284">
        <f t="shared" si="4"/>
        <v>0</v>
      </c>
      <c r="O25" s="245"/>
      <c r="P25" s="245"/>
      <c r="Q25" s="245"/>
      <c r="R25" s="284">
        <f t="shared" si="5"/>
        <v>0</v>
      </c>
      <c r="S25" s="245"/>
      <c r="T25" s="245"/>
      <c r="U25" s="245"/>
      <c r="V25" s="284">
        <f t="shared" si="6"/>
        <v>0</v>
      </c>
      <c r="W25" s="245"/>
      <c r="X25" s="245"/>
      <c r="Y25" s="245"/>
      <c r="Z25" s="284">
        <f t="shared" si="7"/>
        <v>0</v>
      </c>
      <c r="AA25" s="245"/>
      <c r="AB25" s="245"/>
      <c r="AC25" s="245"/>
      <c r="AD25" s="284">
        <f t="shared" si="8"/>
        <v>0</v>
      </c>
      <c r="AE25" s="245"/>
      <c r="AF25" s="245"/>
      <c r="AG25" s="245"/>
      <c r="AH25" s="284">
        <f t="shared" si="9"/>
        <v>0</v>
      </c>
      <c r="AI25" s="245"/>
      <c r="AJ25" s="245"/>
      <c r="AK25" s="245"/>
      <c r="AL25" s="284">
        <f t="shared" si="10"/>
        <v>0</v>
      </c>
      <c r="AM25" s="245"/>
      <c r="AN25" s="245"/>
      <c r="AO25" s="245"/>
      <c r="AP25" s="284">
        <f t="shared" si="11"/>
        <v>0</v>
      </c>
      <c r="AQ25" s="245"/>
      <c r="AR25" s="245"/>
      <c r="AS25" s="245"/>
      <c r="AT25" s="284">
        <f t="shared" si="12"/>
        <v>0</v>
      </c>
      <c r="AU25" s="245"/>
      <c r="AV25" s="245"/>
      <c r="AW25" s="245"/>
      <c r="AX25" s="284">
        <f t="shared" si="13"/>
        <v>0</v>
      </c>
      <c r="AY25" s="245"/>
      <c r="AZ25" s="245"/>
      <c r="BA25" s="245"/>
      <c r="BB25" s="284">
        <f t="shared" si="14"/>
        <v>0</v>
      </c>
      <c r="BC25" s="245"/>
      <c r="BD25" s="245"/>
      <c r="BE25" s="245"/>
      <c r="BF25" s="284">
        <f t="shared" si="15"/>
        <v>0</v>
      </c>
      <c r="BG25" s="245"/>
      <c r="BH25" s="245"/>
      <c r="BI25" s="245"/>
      <c r="BJ25" s="284">
        <f t="shared" si="16"/>
        <v>0</v>
      </c>
      <c r="BK25" s="245"/>
      <c r="BL25" s="245"/>
      <c r="BM25" s="245"/>
      <c r="BN25" s="284">
        <f t="shared" si="17"/>
        <v>0</v>
      </c>
      <c r="BO25" s="245"/>
      <c r="BP25" s="245"/>
      <c r="BQ25" s="245"/>
      <c r="BR25" s="284">
        <f t="shared" si="18"/>
        <v>0</v>
      </c>
      <c r="BS25" s="245"/>
      <c r="BT25" s="245"/>
      <c r="BU25" s="245"/>
      <c r="BV25" s="284">
        <f t="shared" si="19"/>
        <v>0</v>
      </c>
      <c r="BW25" s="245"/>
      <c r="BX25" s="245"/>
      <c r="BY25" s="245"/>
      <c r="BZ25" s="284">
        <f t="shared" si="20"/>
        <v>0</v>
      </c>
      <c r="CA25" s="245"/>
      <c r="CB25" s="245"/>
      <c r="CC25" s="245"/>
      <c r="CD25" s="284">
        <f t="shared" si="21"/>
        <v>0</v>
      </c>
      <c r="CE25" s="245"/>
      <c r="CF25" s="245"/>
      <c r="CG25" s="245"/>
      <c r="CH25" s="284">
        <f t="shared" si="22"/>
        <v>0</v>
      </c>
      <c r="CI25" s="245"/>
      <c r="CJ25" s="245"/>
      <c r="CK25" s="245"/>
      <c r="CL25" s="284">
        <f t="shared" si="23"/>
        <v>0</v>
      </c>
      <c r="CM25" s="245"/>
      <c r="CN25" s="245"/>
      <c r="CO25" s="245"/>
      <c r="CP25" s="284">
        <f t="shared" si="24"/>
        <v>0</v>
      </c>
      <c r="CQ25" s="245"/>
      <c r="CR25" s="245"/>
      <c r="CS25" s="245"/>
      <c r="CT25" s="284">
        <f t="shared" si="25"/>
        <v>0</v>
      </c>
      <c r="CU25" s="245"/>
      <c r="CV25" s="245"/>
      <c r="CW25" s="245"/>
      <c r="CX25" s="284">
        <f t="shared" si="26"/>
        <v>0</v>
      </c>
      <c r="CY25" s="245"/>
      <c r="CZ25" s="245"/>
      <c r="DA25" s="245"/>
      <c r="DB25" s="284">
        <f t="shared" si="27"/>
        <v>0</v>
      </c>
      <c r="DC25" s="245"/>
      <c r="DD25" s="245"/>
      <c r="DE25" s="245"/>
      <c r="DF25" s="284">
        <f t="shared" si="28"/>
        <v>0</v>
      </c>
      <c r="DG25" s="245"/>
      <c r="DH25" s="245"/>
      <c r="DI25" s="245"/>
      <c r="DJ25" s="284">
        <f t="shared" si="29"/>
        <v>0</v>
      </c>
      <c r="DK25" s="245"/>
      <c r="DL25" s="245"/>
      <c r="DM25" s="245"/>
      <c r="DN25" s="284">
        <f t="shared" si="30"/>
        <v>0</v>
      </c>
      <c r="DO25" s="245"/>
      <c r="DP25" s="245"/>
      <c r="DQ25" s="245"/>
      <c r="DR25" s="284">
        <f t="shared" si="31"/>
        <v>0</v>
      </c>
      <c r="DS25" s="245"/>
      <c r="DT25" s="245"/>
      <c r="DU25" s="245"/>
      <c r="DV25" s="284">
        <f t="shared" si="32"/>
        <v>0</v>
      </c>
      <c r="DW25" s="245"/>
      <c r="DX25" s="245"/>
      <c r="DY25" s="245"/>
      <c r="DZ25" s="284">
        <f t="shared" si="33"/>
        <v>0</v>
      </c>
      <c r="EA25" s="245"/>
      <c r="EB25" s="245"/>
      <c r="EC25" s="245"/>
      <c r="ED25" s="284">
        <f t="shared" si="34"/>
        <v>0</v>
      </c>
      <c r="EE25" s="245"/>
      <c r="EF25" s="245"/>
      <c r="EG25" s="245"/>
      <c r="EH25" s="284">
        <f t="shared" si="35"/>
        <v>0</v>
      </c>
      <c r="EI25" s="245"/>
      <c r="EJ25" s="245"/>
      <c r="EK25" s="245"/>
      <c r="EL25" s="284">
        <f t="shared" si="36"/>
        <v>0</v>
      </c>
      <c r="EM25" s="245"/>
      <c r="EN25" s="245"/>
      <c r="EO25" s="245"/>
      <c r="EP25" s="284">
        <f t="shared" si="37"/>
        <v>0</v>
      </c>
      <c r="EQ25" s="245"/>
      <c r="ER25" s="245"/>
      <c r="ES25" s="245"/>
      <c r="ET25" s="284">
        <f t="shared" si="38"/>
        <v>0</v>
      </c>
      <c r="EU25" s="245"/>
      <c r="EV25" s="245"/>
      <c r="EW25" s="245"/>
      <c r="EX25" s="284">
        <f t="shared" si="39"/>
        <v>0</v>
      </c>
      <c r="EY25" s="245"/>
      <c r="EZ25" s="245"/>
      <c r="FA25" s="245"/>
      <c r="FB25" s="284">
        <f t="shared" si="40"/>
        <v>0</v>
      </c>
      <c r="FC25" s="245"/>
      <c r="FD25" s="245"/>
      <c r="FE25" s="245"/>
      <c r="FF25" s="284">
        <f t="shared" si="41"/>
        <v>0</v>
      </c>
      <c r="FG25" s="245"/>
      <c r="FH25" s="245"/>
      <c r="FI25" s="245"/>
      <c r="FJ25" s="284">
        <f t="shared" si="42"/>
        <v>0</v>
      </c>
      <c r="FK25" s="245"/>
      <c r="FL25" s="245"/>
      <c r="FM25" s="245"/>
      <c r="FN25" s="284">
        <f t="shared" si="43"/>
        <v>0</v>
      </c>
      <c r="FO25" s="245"/>
      <c r="FP25" s="245"/>
      <c r="FQ25" s="245"/>
      <c r="FR25" s="284">
        <f t="shared" si="44"/>
        <v>0</v>
      </c>
      <c r="FS25" s="245"/>
      <c r="FT25" s="245"/>
      <c r="FU25" s="245"/>
      <c r="FV25" s="284">
        <f t="shared" si="45"/>
        <v>0</v>
      </c>
      <c r="FW25" s="245"/>
      <c r="FX25" s="245"/>
      <c r="FY25" s="245"/>
      <c r="FZ25" s="284">
        <f t="shared" si="46"/>
        <v>0</v>
      </c>
      <c r="GA25" s="245"/>
      <c r="GB25" s="245"/>
      <c r="GC25" s="245"/>
      <c r="GD25" s="284">
        <f t="shared" si="47"/>
        <v>0</v>
      </c>
      <c r="GE25" s="245"/>
      <c r="GF25" s="245"/>
      <c r="GG25" s="245"/>
      <c r="GH25" s="284">
        <f t="shared" si="48"/>
        <v>0</v>
      </c>
      <c r="GI25" s="245"/>
      <c r="GJ25" s="245"/>
      <c r="GK25" s="245"/>
      <c r="GL25" s="284">
        <f t="shared" si="49"/>
        <v>0</v>
      </c>
      <c r="GM25" s="245"/>
      <c r="GN25" s="245"/>
      <c r="GO25" s="245"/>
      <c r="GP25" s="284">
        <f t="shared" si="50"/>
        <v>0</v>
      </c>
      <c r="GQ25" s="245"/>
      <c r="GR25" s="245"/>
      <c r="GS25" s="245"/>
      <c r="GT25" s="284">
        <f t="shared" si="51"/>
        <v>0</v>
      </c>
      <c r="GU25" s="245"/>
      <c r="GV25" s="245"/>
      <c r="GW25" s="245"/>
      <c r="GX25" s="284">
        <f t="shared" si="52"/>
        <v>0</v>
      </c>
      <c r="GY25" s="245"/>
      <c r="GZ25" s="245"/>
      <c r="HA25" s="245"/>
      <c r="HB25" s="284">
        <f t="shared" si="53"/>
        <v>0</v>
      </c>
      <c r="HC25" s="245"/>
      <c r="HD25" s="245"/>
      <c r="HE25" s="245"/>
      <c r="HF25" s="284">
        <f t="shared" si="54"/>
        <v>0</v>
      </c>
      <c r="HG25" s="245"/>
      <c r="HH25" s="245"/>
      <c r="HI25" s="245"/>
      <c r="HJ25" s="284">
        <f t="shared" si="55"/>
        <v>0</v>
      </c>
      <c r="HK25" s="245"/>
      <c r="HL25" s="245"/>
      <c r="HM25" s="245"/>
      <c r="HN25" s="284">
        <f t="shared" si="56"/>
        <v>0</v>
      </c>
      <c r="HO25" s="245"/>
      <c r="HP25" s="245"/>
      <c r="HQ25" s="245"/>
      <c r="HR25" s="284">
        <f t="shared" si="57"/>
        <v>0</v>
      </c>
      <c r="HS25" s="245"/>
      <c r="HT25" s="245"/>
      <c r="HU25" s="245"/>
      <c r="HV25" s="284">
        <f t="shared" si="58"/>
        <v>0</v>
      </c>
      <c r="HW25" s="245"/>
      <c r="HX25" s="245"/>
      <c r="HY25" s="245"/>
      <c r="HZ25" s="284">
        <f t="shared" si="59"/>
        <v>0</v>
      </c>
      <c r="IA25" s="245"/>
      <c r="IB25" s="245"/>
      <c r="IC25" s="245"/>
      <c r="ID25" s="284">
        <f t="shared" si="60"/>
        <v>0</v>
      </c>
      <c r="IE25" s="245"/>
      <c r="IF25" s="245"/>
      <c r="IG25" s="245"/>
      <c r="IH25" s="284">
        <f t="shared" si="61"/>
        <v>0</v>
      </c>
      <c r="II25" s="245"/>
      <c r="IJ25" s="245"/>
      <c r="IK25" s="245"/>
      <c r="IL25" s="284">
        <f t="shared" si="62"/>
        <v>0</v>
      </c>
      <c r="IM25" s="245"/>
      <c r="IN25" s="245"/>
      <c r="IO25" s="245"/>
      <c r="IP25" s="284">
        <f t="shared" si="63"/>
        <v>0</v>
      </c>
      <c r="IQ25" s="253">
        <f t="shared" si="65"/>
        <v>0</v>
      </c>
      <c r="IR25" s="253">
        <f t="shared" si="65"/>
        <v>0</v>
      </c>
      <c r="IS25" s="253">
        <f t="shared" si="65"/>
        <v>0</v>
      </c>
      <c r="IT25" s="253">
        <f t="shared" si="65"/>
        <v>0</v>
      </c>
    </row>
    <row r="26" spans="1:254" ht="21.95" customHeight="1" x14ac:dyDescent="0.25">
      <c r="A26" s="336"/>
      <c r="B26" s="8" t="s">
        <v>184</v>
      </c>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53"/>
      <c r="CZ26" s="253"/>
      <c r="DA26" s="253"/>
      <c r="DB26" s="253"/>
      <c r="DC26" s="253"/>
      <c r="DD26" s="253"/>
      <c r="DE26" s="253"/>
      <c r="DF26" s="253"/>
      <c r="DG26" s="253"/>
      <c r="DH26" s="253"/>
      <c r="DI26" s="253"/>
      <c r="DJ26" s="253"/>
      <c r="DK26" s="253"/>
      <c r="DL26" s="253"/>
      <c r="DM26" s="253"/>
      <c r="DN26" s="253"/>
      <c r="DO26" s="253"/>
      <c r="DP26" s="253"/>
      <c r="DQ26" s="253"/>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c r="FM26" s="253"/>
      <c r="FN26" s="253"/>
      <c r="FO26" s="253"/>
      <c r="FP26" s="253"/>
      <c r="FQ26" s="253"/>
      <c r="FR26" s="253"/>
      <c r="FS26" s="253"/>
      <c r="FT26" s="253"/>
      <c r="FU26" s="253"/>
      <c r="FV26" s="253"/>
      <c r="FW26" s="253"/>
      <c r="FX26" s="253"/>
      <c r="FY26" s="253"/>
      <c r="FZ26" s="253"/>
      <c r="GA26" s="253"/>
      <c r="GB26" s="253"/>
      <c r="GC26" s="253"/>
      <c r="GD26" s="253"/>
      <c r="GE26" s="253"/>
      <c r="GF26" s="253"/>
      <c r="GG26" s="253"/>
      <c r="GH26" s="253"/>
      <c r="GI26" s="253"/>
      <c r="GJ26" s="253"/>
      <c r="GK26" s="253"/>
      <c r="GL26" s="253"/>
      <c r="GM26" s="253"/>
      <c r="GN26" s="253"/>
      <c r="GO26" s="253"/>
      <c r="GP26" s="253"/>
      <c r="GQ26" s="253"/>
      <c r="GR26" s="253"/>
      <c r="GS26" s="253"/>
      <c r="GT26" s="253"/>
      <c r="GU26" s="253"/>
      <c r="GV26" s="253"/>
      <c r="GW26" s="253"/>
      <c r="GX26" s="253"/>
      <c r="GY26" s="253"/>
      <c r="GZ26" s="253"/>
      <c r="HA26" s="253"/>
      <c r="HB26" s="253"/>
      <c r="HC26" s="253"/>
      <c r="HD26" s="253"/>
      <c r="HE26" s="253"/>
      <c r="HF26" s="253"/>
      <c r="HG26" s="253"/>
      <c r="HH26" s="253"/>
      <c r="HI26" s="253"/>
      <c r="HJ26" s="253"/>
      <c r="HK26" s="253"/>
      <c r="HL26" s="253"/>
      <c r="HM26" s="253"/>
      <c r="HN26" s="253"/>
      <c r="HO26" s="253"/>
      <c r="HP26" s="253"/>
      <c r="HQ26" s="253"/>
      <c r="HR26" s="253"/>
      <c r="HS26" s="253"/>
      <c r="HT26" s="253"/>
      <c r="HU26" s="253"/>
      <c r="HV26" s="253"/>
      <c r="HW26" s="253"/>
      <c r="HX26" s="253"/>
      <c r="HY26" s="253"/>
      <c r="HZ26" s="253"/>
      <c r="IA26" s="253"/>
      <c r="IB26" s="253"/>
      <c r="IC26" s="253"/>
      <c r="ID26" s="253"/>
      <c r="IE26" s="253"/>
      <c r="IF26" s="253"/>
      <c r="IG26" s="253"/>
      <c r="IH26" s="253"/>
      <c r="II26" s="253"/>
      <c r="IJ26" s="253"/>
      <c r="IK26" s="253"/>
      <c r="IL26" s="253"/>
      <c r="IM26" s="253"/>
      <c r="IN26" s="253"/>
      <c r="IO26" s="253"/>
      <c r="IP26" s="253"/>
      <c r="IQ26" s="253"/>
      <c r="IR26" s="253"/>
      <c r="IS26" s="253"/>
      <c r="IT26" s="253"/>
    </row>
    <row r="27" spans="1:254" ht="21.95" customHeight="1" x14ac:dyDescent="0.2">
      <c r="A27" s="276">
        <v>341000</v>
      </c>
      <c r="B27" s="239" t="s">
        <v>410</v>
      </c>
      <c r="C27" s="245"/>
      <c r="D27" s="245"/>
      <c r="E27" s="245"/>
      <c r="F27" s="284">
        <f t="shared" ref="F27:F32" si="66">-D27+E27</f>
        <v>0</v>
      </c>
      <c r="G27" s="245"/>
      <c r="H27" s="245"/>
      <c r="I27" s="245"/>
      <c r="J27" s="284">
        <f t="shared" ref="J27:J32" si="67">-H27+I27</f>
        <v>0</v>
      </c>
      <c r="K27" s="245"/>
      <c r="L27" s="245"/>
      <c r="M27" s="245"/>
      <c r="N27" s="284">
        <f t="shared" ref="N27:N32" si="68">-L27+M27</f>
        <v>0</v>
      </c>
      <c r="O27" s="245"/>
      <c r="P27" s="245"/>
      <c r="Q27" s="245"/>
      <c r="R27" s="284">
        <f t="shared" ref="R27:R32" si="69">-P27+Q27</f>
        <v>0</v>
      </c>
      <c r="S27" s="245"/>
      <c r="T27" s="245"/>
      <c r="U27" s="245"/>
      <c r="V27" s="284">
        <f t="shared" ref="V27:V32" si="70">-T27+U27</f>
        <v>0</v>
      </c>
      <c r="W27" s="245"/>
      <c r="X27" s="245"/>
      <c r="Y27" s="245"/>
      <c r="Z27" s="284">
        <f t="shared" ref="Z27:Z32" si="71">-X27+Y27</f>
        <v>0</v>
      </c>
      <c r="AA27" s="245"/>
      <c r="AB27" s="245"/>
      <c r="AC27" s="245"/>
      <c r="AD27" s="284">
        <f t="shared" ref="AD27:AD32" si="72">-AB27+AC27</f>
        <v>0</v>
      </c>
      <c r="AE27" s="245"/>
      <c r="AF27" s="245"/>
      <c r="AG27" s="245"/>
      <c r="AH27" s="284">
        <f t="shared" ref="AH27:AH32" si="73">-AF27+AG27</f>
        <v>0</v>
      </c>
      <c r="AI27" s="245"/>
      <c r="AJ27" s="245"/>
      <c r="AK27" s="245"/>
      <c r="AL27" s="284">
        <f t="shared" ref="AL27:AL32" si="74">-AJ27+AK27</f>
        <v>0</v>
      </c>
      <c r="AM27" s="245"/>
      <c r="AN27" s="245"/>
      <c r="AO27" s="245"/>
      <c r="AP27" s="284">
        <f t="shared" ref="AP27:AP32" si="75">-AN27+AO27</f>
        <v>0</v>
      </c>
      <c r="AQ27" s="245"/>
      <c r="AR27" s="245"/>
      <c r="AS27" s="245"/>
      <c r="AT27" s="284">
        <f t="shared" ref="AT27:AT32" si="76">-AR27+AS27</f>
        <v>0</v>
      </c>
      <c r="AU27" s="245"/>
      <c r="AV27" s="245"/>
      <c r="AW27" s="245"/>
      <c r="AX27" s="284">
        <f t="shared" ref="AX27:AX32" si="77">-AV27+AW27</f>
        <v>0</v>
      </c>
      <c r="AY27" s="245"/>
      <c r="AZ27" s="245"/>
      <c r="BA27" s="245"/>
      <c r="BB27" s="284">
        <f t="shared" ref="BB27:BB32" si="78">-AZ27+BA27</f>
        <v>0</v>
      </c>
      <c r="BC27" s="245"/>
      <c r="BD27" s="245"/>
      <c r="BE27" s="245"/>
      <c r="BF27" s="284">
        <f t="shared" ref="BF27:BF32" si="79">-BD27+BE27</f>
        <v>0</v>
      </c>
      <c r="BG27" s="245"/>
      <c r="BH27" s="245"/>
      <c r="BI27" s="245"/>
      <c r="BJ27" s="284">
        <f t="shared" ref="BJ27:BJ32" si="80">-BH27+BI27</f>
        <v>0</v>
      </c>
      <c r="BK27" s="245"/>
      <c r="BL27" s="245"/>
      <c r="BM27" s="245"/>
      <c r="BN27" s="284">
        <f t="shared" ref="BN27:BN32" si="81">-BL27+BM27</f>
        <v>0</v>
      </c>
      <c r="BO27" s="245"/>
      <c r="BP27" s="245"/>
      <c r="BQ27" s="245"/>
      <c r="BR27" s="284">
        <f t="shared" ref="BR27:BR32" si="82">-BP27+BQ27</f>
        <v>0</v>
      </c>
      <c r="BS27" s="245"/>
      <c r="BT27" s="245"/>
      <c r="BU27" s="245"/>
      <c r="BV27" s="284">
        <f t="shared" ref="BV27:BV32" si="83">-BT27+BU27</f>
        <v>0</v>
      </c>
      <c r="BW27" s="245"/>
      <c r="BX27" s="245"/>
      <c r="BY27" s="245"/>
      <c r="BZ27" s="284">
        <f t="shared" ref="BZ27:BZ32" si="84">-BX27+BY27</f>
        <v>0</v>
      </c>
      <c r="CA27" s="245"/>
      <c r="CB27" s="245"/>
      <c r="CC27" s="245"/>
      <c r="CD27" s="284">
        <f t="shared" ref="CD27:CD32" si="85">-CB27+CC27</f>
        <v>0</v>
      </c>
      <c r="CE27" s="245"/>
      <c r="CF27" s="245"/>
      <c r="CG27" s="245"/>
      <c r="CH27" s="284">
        <f t="shared" ref="CH27:CH32" si="86">-CF27+CG27</f>
        <v>0</v>
      </c>
      <c r="CI27" s="245"/>
      <c r="CJ27" s="245"/>
      <c r="CK27" s="245"/>
      <c r="CL27" s="284">
        <f t="shared" ref="CL27:CL32" si="87">-CJ27+CK27</f>
        <v>0</v>
      </c>
      <c r="CM27" s="245"/>
      <c r="CN27" s="245"/>
      <c r="CO27" s="245"/>
      <c r="CP27" s="284">
        <f t="shared" ref="CP27:CP32" si="88">-CN27+CO27</f>
        <v>0</v>
      </c>
      <c r="CQ27" s="245"/>
      <c r="CR27" s="245"/>
      <c r="CS27" s="245"/>
      <c r="CT27" s="284">
        <f t="shared" ref="CT27:CT32" si="89">-CR27+CS27</f>
        <v>0</v>
      </c>
      <c r="CU27" s="245"/>
      <c r="CV27" s="245"/>
      <c r="CW27" s="245"/>
      <c r="CX27" s="284">
        <f t="shared" ref="CX27:CX32" si="90">-CV27+CW27</f>
        <v>0</v>
      </c>
      <c r="CY27" s="245"/>
      <c r="CZ27" s="245"/>
      <c r="DA27" s="245"/>
      <c r="DB27" s="284">
        <f t="shared" ref="DB27:DB32" si="91">-CZ27+DA27</f>
        <v>0</v>
      </c>
      <c r="DC27" s="245"/>
      <c r="DD27" s="245"/>
      <c r="DE27" s="245"/>
      <c r="DF27" s="284">
        <f t="shared" ref="DF27:DF32" si="92">-DD27+DE27</f>
        <v>0</v>
      </c>
      <c r="DG27" s="245"/>
      <c r="DH27" s="245"/>
      <c r="DI27" s="245"/>
      <c r="DJ27" s="284">
        <f t="shared" ref="DJ27:DJ32" si="93">-DH27+DI27</f>
        <v>0</v>
      </c>
      <c r="DK27" s="245"/>
      <c r="DL27" s="245"/>
      <c r="DM27" s="245"/>
      <c r="DN27" s="284">
        <f t="shared" ref="DN27:DN32" si="94">-DL27+DM27</f>
        <v>0</v>
      </c>
      <c r="DO27" s="245"/>
      <c r="DP27" s="245"/>
      <c r="DQ27" s="245"/>
      <c r="DR27" s="284">
        <f t="shared" ref="DR27:DR32" si="95">-DP27+DQ27</f>
        <v>0</v>
      </c>
      <c r="DS27" s="245"/>
      <c r="DT27" s="245"/>
      <c r="DU27" s="245"/>
      <c r="DV27" s="284">
        <f t="shared" ref="DV27:DV32" si="96">-DT27+DU27</f>
        <v>0</v>
      </c>
      <c r="DW27" s="245"/>
      <c r="DX27" s="245"/>
      <c r="DY27" s="245"/>
      <c r="DZ27" s="284">
        <f t="shared" ref="DZ27:DZ32" si="97">-DX27+DY27</f>
        <v>0</v>
      </c>
      <c r="EA27" s="245"/>
      <c r="EB27" s="245"/>
      <c r="EC27" s="245"/>
      <c r="ED27" s="284">
        <f t="shared" ref="ED27:ED32" si="98">-EB27+EC27</f>
        <v>0</v>
      </c>
      <c r="EE27" s="245"/>
      <c r="EF27" s="245"/>
      <c r="EG27" s="245"/>
      <c r="EH27" s="284">
        <f t="shared" ref="EH27:EH32" si="99">-EF27+EG27</f>
        <v>0</v>
      </c>
      <c r="EI27" s="245"/>
      <c r="EJ27" s="245"/>
      <c r="EK27" s="245"/>
      <c r="EL27" s="284">
        <f t="shared" ref="EL27:EL32" si="100">-EJ27+EK27</f>
        <v>0</v>
      </c>
      <c r="EM27" s="245"/>
      <c r="EN27" s="245"/>
      <c r="EO27" s="245"/>
      <c r="EP27" s="284">
        <f t="shared" ref="EP27:EP32" si="101">-EN27+EO27</f>
        <v>0</v>
      </c>
      <c r="EQ27" s="245"/>
      <c r="ER27" s="245"/>
      <c r="ES27" s="245"/>
      <c r="ET27" s="284">
        <f t="shared" ref="ET27:ET32" si="102">-ER27+ES27</f>
        <v>0</v>
      </c>
      <c r="EU27" s="245"/>
      <c r="EV27" s="245"/>
      <c r="EW27" s="245"/>
      <c r="EX27" s="284">
        <f t="shared" ref="EX27:EX32" si="103">-EV27+EW27</f>
        <v>0</v>
      </c>
      <c r="EY27" s="245"/>
      <c r="EZ27" s="245"/>
      <c r="FA27" s="245"/>
      <c r="FB27" s="284">
        <f t="shared" ref="FB27:FB32" si="104">-EZ27+FA27</f>
        <v>0</v>
      </c>
      <c r="FC27" s="245"/>
      <c r="FD27" s="245"/>
      <c r="FE27" s="245"/>
      <c r="FF27" s="284">
        <f t="shared" ref="FF27:FF32" si="105">-FD27+FE27</f>
        <v>0</v>
      </c>
      <c r="FG27" s="245"/>
      <c r="FH27" s="245"/>
      <c r="FI27" s="245"/>
      <c r="FJ27" s="284">
        <f t="shared" ref="FJ27:FJ32" si="106">-FH27+FI27</f>
        <v>0</v>
      </c>
      <c r="FK27" s="245"/>
      <c r="FL27" s="245"/>
      <c r="FM27" s="245"/>
      <c r="FN27" s="284">
        <f t="shared" ref="FN27:FN32" si="107">-FL27+FM27</f>
        <v>0</v>
      </c>
      <c r="FO27" s="245"/>
      <c r="FP27" s="245"/>
      <c r="FQ27" s="245"/>
      <c r="FR27" s="284">
        <f t="shared" ref="FR27:FR32" si="108">-FP27+FQ27</f>
        <v>0</v>
      </c>
      <c r="FS27" s="245"/>
      <c r="FT27" s="245"/>
      <c r="FU27" s="245"/>
      <c r="FV27" s="284">
        <f t="shared" ref="FV27:FV32" si="109">-FT27+FU27</f>
        <v>0</v>
      </c>
      <c r="FW27" s="245"/>
      <c r="FX27" s="245"/>
      <c r="FY27" s="245"/>
      <c r="FZ27" s="284">
        <f t="shared" ref="FZ27:FZ32" si="110">-FX27+FY27</f>
        <v>0</v>
      </c>
      <c r="GA27" s="245"/>
      <c r="GB27" s="245"/>
      <c r="GC27" s="245"/>
      <c r="GD27" s="284">
        <f t="shared" ref="GD27:GD32" si="111">-GB27+GC27</f>
        <v>0</v>
      </c>
      <c r="GE27" s="245"/>
      <c r="GF27" s="245"/>
      <c r="GG27" s="245"/>
      <c r="GH27" s="284">
        <f t="shared" ref="GH27:GH32" si="112">-GF27+GG27</f>
        <v>0</v>
      </c>
      <c r="GI27" s="245"/>
      <c r="GJ27" s="245"/>
      <c r="GK27" s="245"/>
      <c r="GL27" s="284">
        <f t="shared" ref="GL27:GL32" si="113">-GJ27+GK27</f>
        <v>0</v>
      </c>
      <c r="GM27" s="245"/>
      <c r="GN27" s="245"/>
      <c r="GO27" s="245"/>
      <c r="GP27" s="284">
        <f t="shared" ref="GP27:GP32" si="114">-GN27+GO27</f>
        <v>0</v>
      </c>
      <c r="GQ27" s="245"/>
      <c r="GR27" s="245"/>
      <c r="GS27" s="245"/>
      <c r="GT27" s="284">
        <f t="shared" ref="GT27:GT32" si="115">-GR27+GS27</f>
        <v>0</v>
      </c>
      <c r="GU27" s="245"/>
      <c r="GV27" s="245"/>
      <c r="GW27" s="245"/>
      <c r="GX27" s="284">
        <f t="shared" ref="GX27:GX32" si="116">-GV27+GW27</f>
        <v>0</v>
      </c>
      <c r="GY27" s="245"/>
      <c r="GZ27" s="245"/>
      <c r="HA27" s="245"/>
      <c r="HB27" s="284">
        <f t="shared" ref="HB27:HB32" si="117">-GZ27+HA27</f>
        <v>0</v>
      </c>
      <c r="HC27" s="245"/>
      <c r="HD27" s="245"/>
      <c r="HE27" s="245"/>
      <c r="HF27" s="284">
        <f t="shared" ref="HF27:HF32" si="118">-HD27+HE27</f>
        <v>0</v>
      </c>
      <c r="HG27" s="245"/>
      <c r="HH27" s="245"/>
      <c r="HI27" s="245"/>
      <c r="HJ27" s="284">
        <f t="shared" ref="HJ27:HJ32" si="119">-HH27+HI27</f>
        <v>0</v>
      </c>
      <c r="HK27" s="245"/>
      <c r="HL27" s="245"/>
      <c r="HM27" s="245"/>
      <c r="HN27" s="284">
        <f t="shared" ref="HN27:HN32" si="120">-HL27+HM27</f>
        <v>0</v>
      </c>
      <c r="HO27" s="245"/>
      <c r="HP27" s="245"/>
      <c r="HQ27" s="245"/>
      <c r="HR27" s="284">
        <f t="shared" ref="HR27:HR32" si="121">-HP27+HQ27</f>
        <v>0</v>
      </c>
      <c r="HS27" s="245"/>
      <c r="HT27" s="245"/>
      <c r="HU27" s="245"/>
      <c r="HV27" s="284">
        <f t="shared" ref="HV27:HV32" si="122">-HT27+HU27</f>
        <v>0</v>
      </c>
      <c r="HW27" s="245"/>
      <c r="HX27" s="245"/>
      <c r="HY27" s="245"/>
      <c r="HZ27" s="284">
        <f t="shared" ref="HZ27:HZ32" si="123">-HX27+HY27</f>
        <v>0</v>
      </c>
      <c r="IA27" s="245"/>
      <c r="IB27" s="245"/>
      <c r="IC27" s="245"/>
      <c r="ID27" s="284">
        <f t="shared" ref="ID27:ID32" si="124">-IB27+IC27</f>
        <v>0</v>
      </c>
      <c r="IE27" s="245"/>
      <c r="IF27" s="245"/>
      <c r="IG27" s="245"/>
      <c r="IH27" s="284">
        <f t="shared" ref="IH27:IH32" si="125">-IF27+IG27</f>
        <v>0</v>
      </c>
      <c r="II27" s="245"/>
      <c r="IJ27" s="245"/>
      <c r="IK27" s="245"/>
      <c r="IL27" s="284">
        <f t="shared" ref="IL27:IL32" si="126">-IJ27+IK27</f>
        <v>0</v>
      </c>
      <c r="IM27" s="245"/>
      <c r="IN27" s="245"/>
      <c r="IO27" s="245"/>
      <c r="IP27" s="284">
        <f t="shared" ref="IP27:IP32" si="127">-IN27+IO27</f>
        <v>0</v>
      </c>
      <c r="IQ27" s="253">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53">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53">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53">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76">
        <v>342000</v>
      </c>
      <c r="B28" s="239" t="s">
        <v>191</v>
      </c>
      <c r="C28" s="245"/>
      <c r="D28" s="245"/>
      <c r="E28" s="245"/>
      <c r="F28" s="284">
        <f t="shared" si="66"/>
        <v>0</v>
      </c>
      <c r="G28" s="245"/>
      <c r="H28" s="245"/>
      <c r="I28" s="245"/>
      <c r="J28" s="284">
        <f t="shared" si="67"/>
        <v>0</v>
      </c>
      <c r="K28" s="245"/>
      <c r="L28" s="245"/>
      <c r="M28" s="245"/>
      <c r="N28" s="284">
        <f t="shared" si="68"/>
        <v>0</v>
      </c>
      <c r="O28" s="245"/>
      <c r="P28" s="245"/>
      <c r="Q28" s="245"/>
      <c r="R28" s="284">
        <f t="shared" si="69"/>
        <v>0</v>
      </c>
      <c r="S28" s="245"/>
      <c r="T28" s="245"/>
      <c r="U28" s="245"/>
      <c r="V28" s="284">
        <f t="shared" si="70"/>
        <v>0</v>
      </c>
      <c r="W28" s="245"/>
      <c r="X28" s="245"/>
      <c r="Y28" s="245"/>
      <c r="Z28" s="284">
        <f t="shared" si="71"/>
        <v>0</v>
      </c>
      <c r="AA28" s="245"/>
      <c r="AB28" s="245"/>
      <c r="AC28" s="245"/>
      <c r="AD28" s="284">
        <f t="shared" si="72"/>
        <v>0</v>
      </c>
      <c r="AE28" s="245"/>
      <c r="AF28" s="245"/>
      <c r="AG28" s="245"/>
      <c r="AH28" s="284">
        <f t="shared" si="73"/>
        <v>0</v>
      </c>
      <c r="AI28" s="245"/>
      <c r="AJ28" s="245"/>
      <c r="AK28" s="245"/>
      <c r="AL28" s="284">
        <f t="shared" si="74"/>
        <v>0</v>
      </c>
      <c r="AM28" s="245"/>
      <c r="AN28" s="245"/>
      <c r="AO28" s="245"/>
      <c r="AP28" s="284">
        <f t="shared" si="75"/>
        <v>0</v>
      </c>
      <c r="AQ28" s="245"/>
      <c r="AR28" s="245"/>
      <c r="AS28" s="245"/>
      <c r="AT28" s="284">
        <f t="shared" si="76"/>
        <v>0</v>
      </c>
      <c r="AU28" s="245"/>
      <c r="AV28" s="245"/>
      <c r="AW28" s="245"/>
      <c r="AX28" s="284">
        <f t="shared" si="77"/>
        <v>0</v>
      </c>
      <c r="AY28" s="245"/>
      <c r="AZ28" s="245"/>
      <c r="BA28" s="245"/>
      <c r="BB28" s="284">
        <f t="shared" si="78"/>
        <v>0</v>
      </c>
      <c r="BC28" s="245"/>
      <c r="BD28" s="245"/>
      <c r="BE28" s="245"/>
      <c r="BF28" s="284">
        <f t="shared" si="79"/>
        <v>0</v>
      </c>
      <c r="BG28" s="245"/>
      <c r="BH28" s="245"/>
      <c r="BI28" s="245"/>
      <c r="BJ28" s="284">
        <f t="shared" si="80"/>
        <v>0</v>
      </c>
      <c r="BK28" s="245"/>
      <c r="BL28" s="245"/>
      <c r="BM28" s="245"/>
      <c r="BN28" s="284">
        <f t="shared" si="81"/>
        <v>0</v>
      </c>
      <c r="BO28" s="245"/>
      <c r="BP28" s="245"/>
      <c r="BQ28" s="245"/>
      <c r="BR28" s="284">
        <f t="shared" si="82"/>
        <v>0</v>
      </c>
      <c r="BS28" s="245"/>
      <c r="BT28" s="245"/>
      <c r="BU28" s="245"/>
      <c r="BV28" s="284">
        <f t="shared" si="83"/>
        <v>0</v>
      </c>
      <c r="BW28" s="245"/>
      <c r="BX28" s="245"/>
      <c r="BY28" s="245"/>
      <c r="BZ28" s="284">
        <f t="shared" si="84"/>
        <v>0</v>
      </c>
      <c r="CA28" s="245"/>
      <c r="CB28" s="245"/>
      <c r="CC28" s="245"/>
      <c r="CD28" s="284">
        <f t="shared" si="85"/>
        <v>0</v>
      </c>
      <c r="CE28" s="245"/>
      <c r="CF28" s="245"/>
      <c r="CG28" s="245"/>
      <c r="CH28" s="284">
        <f t="shared" si="86"/>
        <v>0</v>
      </c>
      <c r="CI28" s="245"/>
      <c r="CJ28" s="245"/>
      <c r="CK28" s="245"/>
      <c r="CL28" s="284">
        <f t="shared" si="87"/>
        <v>0</v>
      </c>
      <c r="CM28" s="245"/>
      <c r="CN28" s="245"/>
      <c r="CO28" s="245"/>
      <c r="CP28" s="284">
        <f t="shared" si="88"/>
        <v>0</v>
      </c>
      <c r="CQ28" s="245"/>
      <c r="CR28" s="245"/>
      <c r="CS28" s="245"/>
      <c r="CT28" s="284">
        <f t="shared" si="89"/>
        <v>0</v>
      </c>
      <c r="CU28" s="245"/>
      <c r="CV28" s="245"/>
      <c r="CW28" s="245"/>
      <c r="CX28" s="284">
        <f t="shared" si="90"/>
        <v>0</v>
      </c>
      <c r="CY28" s="245"/>
      <c r="CZ28" s="245"/>
      <c r="DA28" s="245"/>
      <c r="DB28" s="284">
        <f t="shared" si="91"/>
        <v>0</v>
      </c>
      <c r="DC28" s="245"/>
      <c r="DD28" s="245"/>
      <c r="DE28" s="245"/>
      <c r="DF28" s="284">
        <f t="shared" si="92"/>
        <v>0</v>
      </c>
      <c r="DG28" s="245"/>
      <c r="DH28" s="245"/>
      <c r="DI28" s="245"/>
      <c r="DJ28" s="284">
        <f t="shared" si="93"/>
        <v>0</v>
      </c>
      <c r="DK28" s="245"/>
      <c r="DL28" s="245"/>
      <c r="DM28" s="245"/>
      <c r="DN28" s="284">
        <f t="shared" si="94"/>
        <v>0</v>
      </c>
      <c r="DO28" s="245"/>
      <c r="DP28" s="245"/>
      <c r="DQ28" s="245"/>
      <c r="DR28" s="284">
        <f t="shared" si="95"/>
        <v>0</v>
      </c>
      <c r="DS28" s="245"/>
      <c r="DT28" s="245"/>
      <c r="DU28" s="245"/>
      <c r="DV28" s="284">
        <f t="shared" si="96"/>
        <v>0</v>
      </c>
      <c r="DW28" s="245"/>
      <c r="DX28" s="245"/>
      <c r="DY28" s="245"/>
      <c r="DZ28" s="284">
        <f t="shared" si="97"/>
        <v>0</v>
      </c>
      <c r="EA28" s="245"/>
      <c r="EB28" s="245"/>
      <c r="EC28" s="245"/>
      <c r="ED28" s="284">
        <f t="shared" si="98"/>
        <v>0</v>
      </c>
      <c r="EE28" s="245"/>
      <c r="EF28" s="245"/>
      <c r="EG28" s="245"/>
      <c r="EH28" s="284">
        <f t="shared" si="99"/>
        <v>0</v>
      </c>
      <c r="EI28" s="245"/>
      <c r="EJ28" s="245"/>
      <c r="EK28" s="245"/>
      <c r="EL28" s="284">
        <f t="shared" si="100"/>
        <v>0</v>
      </c>
      <c r="EM28" s="245"/>
      <c r="EN28" s="245"/>
      <c r="EO28" s="245"/>
      <c r="EP28" s="284">
        <f t="shared" si="101"/>
        <v>0</v>
      </c>
      <c r="EQ28" s="245"/>
      <c r="ER28" s="245"/>
      <c r="ES28" s="245"/>
      <c r="ET28" s="284">
        <f t="shared" si="102"/>
        <v>0</v>
      </c>
      <c r="EU28" s="245"/>
      <c r="EV28" s="245"/>
      <c r="EW28" s="245"/>
      <c r="EX28" s="284">
        <f t="shared" si="103"/>
        <v>0</v>
      </c>
      <c r="EY28" s="245"/>
      <c r="EZ28" s="245"/>
      <c r="FA28" s="245"/>
      <c r="FB28" s="284">
        <f t="shared" si="104"/>
        <v>0</v>
      </c>
      <c r="FC28" s="245"/>
      <c r="FD28" s="245"/>
      <c r="FE28" s="245"/>
      <c r="FF28" s="284">
        <f t="shared" si="105"/>
        <v>0</v>
      </c>
      <c r="FG28" s="245"/>
      <c r="FH28" s="245"/>
      <c r="FI28" s="245"/>
      <c r="FJ28" s="284">
        <f t="shared" si="106"/>
        <v>0</v>
      </c>
      <c r="FK28" s="245"/>
      <c r="FL28" s="245"/>
      <c r="FM28" s="245"/>
      <c r="FN28" s="284">
        <f t="shared" si="107"/>
        <v>0</v>
      </c>
      <c r="FO28" s="245"/>
      <c r="FP28" s="245"/>
      <c r="FQ28" s="245"/>
      <c r="FR28" s="284">
        <f t="shared" si="108"/>
        <v>0</v>
      </c>
      <c r="FS28" s="245"/>
      <c r="FT28" s="245"/>
      <c r="FU28" s="245"/>
      <c r="FV28" s="284">
        <f t="shared" si="109"/>
        <v>0</v>
      </c>
      <c r="FW28" s="245"/>
      <c r="FX28" s="245"/>
      <c r="FY28" s="245"/>
      <c r="FZ28" s="284">
        <f t="shared" si="110"/>
        <v>0</v>
      </c>
      <c r="GA28" s="245"/>
      <c r="GB28" s="245"/>
      <c r="GC28" s="245"/>
      <c r="GD28" s="284">
        <f t="shared" si="111"/>
        <v>0</v>
      </c>
      <c r="GE28" s="245"/>
      <c r="GF28" s="245"/>
      <c r="GG28" s="245"/>
      <c r="GH28" s="284">
        <f t="shared" si="112"/>
        <v>0</v>
      </c>
      <c r="GI28" s="245"/>
      <c r="GJ28" s="245"/>
      <c r="GK28" s="245"/>
      <c r="GL28" s="284">
        <f t="shared" si="113"/>
        <v>0</v>
      </c>
      <c r="GM28" s="245"/>
      <c r="GN28" s="245"/>
      <c r="GO28" s="245"/>
      <c r="GP28" s="284">
        <f t="shared" si="114"/>
        <v>0</v>
      </c>
      <c r="GQ28" s="245"/>
      <c r="GR28" s="245"/>
      <c r="GS28" s="245"/>
      <c r="GT28" s="284">
        <f t="shared" si="115"/>
        <v>0</v>
      </c>
      <c r="GU28" s="245"/>
      <c r="GV28" s="245"/>
      <c r="GW28" s="245"/>
      <c r="GX28" s="284">
        <f t="shared" si="116"/>
        <v>0</v>
      </c>
      <c r="GY28" s="245"/>
      <c r="GZ28" s="245"/>
      <c r="HA28" s="245"/>
      <c r="HB28" s="284">
        <f t="shared" si="117"/>
        <v>0</v>
      </c>
      <c r="HC28" s="245"/>
      <c r="HD28" s="245"/>
      <c r="HE28" s="245"/>
      <c r="HF28" s="284">
        <f t="shared" si="118"/>
        <v>0</v>
      </c>
      <c r="HG28" s="245"/>
      <c r="HH28" s="245"/>
      <c r="HI28" s="245"/>
      <c r="HJ28" s="284">
        <f t="shared" si="119"/>
        <v>0</v>
      </c>
      <c r="HK28" s="245"/>
      <c r="HL28" s="245"/>
      <c r="HM28" s="245"/>
      <c r="HN28" s="284">
        <f t="shared" si="120"/>
        <v>0</v>
      </c>
      <c r="HO28" s="245"/>
      <c r="HP28" s="245"/>
      <c r="HQ28" s="245"/>
      <c r="HR28" s="284">
        <f t="shared" si="121"/>
        <v>0</v>
      </c>
      <c r="HS28" s="245"/>
      <c r="HT28" s="245"/>
      <c r="HU28" s="245"/>
      <c r="HV28" s="284">
        <f t="shared" si="122"/>
        <v>0</v>
      </c>
      <c r="HW28" s="245"/>
      <c r="HX28" s="245"/>
      <c r="HY28" s="245"/>
      <c r="HZ28" s="284">
        <f t="shared" si="123"/>
        <v>0</v>
      </c>
      <c r="IA28" s="245"/>
      <c r="IB28" s="245"/>
      <c r="IC28" s="245"/>
      <c r="ID28" s="284">
        <f t="shared" si="124"/>
        <v>0</v>
      </c>
      <c r="IE28" s="245"/>
      <c r="IF28" s="245"/>
      <c r="IG28" s="245"/>
      <c r="IH28" s="284">
        <f t="shared" si="125"/>
        <v>0</v>
      </c>
      <c r="II28" s="245"/>
      <c r="IJ28" s="245"/>
      <c r="IK28" s="245"/>
      <c r="IL28" s="284">
        <f t="shared" si="126"/>
        <v>0</v>
      </c>
      <c r="IM28" s="245"/>
      <c r="IN28" s="245"/>
      <c r="IO28" s="245"/>
      <c r="IP28" s="284">
        <f t="shared" si="127"/>
        <v>0</v>
      </c>
      <c r="IQ28" s="253">
        <f t="shared" si="128"/>
        <v>0</v>
      </c>
      <c r="IR28" s="253">
        <f t="shared" si="129"/>
        <v>0</v>
      </c>
      <c r="IS28" s="253">
        <f t="shared" si="130"/>
        <v>0</v>
      </c>
      <c r="IT28" s="253">
        <f t="shared" si="131"/>
        <v>0</v>
      </c>
    </row>
    <row r="29" spans="1:254" ht="21.95" customHeight="1" x14ac:dyDescent="0.2">
      <c r="A29" s="276">
        <v>343000</v>
      </c>
      <c r="B29" s="239" t="s">
        <v>192</v>
      </c>
      <c r="C29" s="245"/>
      <c r="D29" s="245"/>
      <c r="E29" s="245"/>
      <c r="F29" s="284">
        <f t="shared" si="66"/>
        <v>0</v>
      </c>
      <c r="G29" s="245"/>
      <c r="H29" s="245"/>
      <c r="I29" s="245"/>
      <c r="J29" s="284">
        <f t="shared" si="67"/>
        <v>0</v>
      </c>
      <c r="K29" s="245"/>
      <c r="L29" s="245"/>
      <c r="M29" s="245"/>
      <c r="N29" s="284">
        <f t="shared" si="68"/>
        <v>0</v>
      </c>
      <c r="O29" s="245"/>
      <c r="P29" s="245"/>
      <c r="Q29" s="245"/>
      <c r="R29" s="284">
        <f t="shared" si="69"/>
        <v>0</v>
      </c>
      <c r="S29" s="245"/>
      <c r="T29" s="245"/>
      <c r="U29" s="245"/>
      <c r="V29" s="284">
        <f t="shared" si="70"/>
        <v>0</v>
      </c>
      <c r="W29" s="245"/>
      <c r="X29" s="245"/>
      <c r="Y29" s="245"/>
      <c r="Z29" s="284">
        <f t="shared" si="71"/>
        <v>0</v>
      </c>
      <c r="AA29" s="245"/>
      <c r="AB29" s="245"/>
      <c r="AC29" s="245"/>
      <c r="AD29" s="284">
        <f t="shared" si="72"/>
        <v>0</v>
      </c>
      <c r="AE29" s="245"/>
      <c r="AF29" s="245"/>
      <c r="AG29" s="245"/>
      <c r="AH29" s="284">
        <f t="shared" si="73"/>
        <v>0</v>
      </c>
      <c r="AI29" s="245"/>
      <c r="AJ29" s="245"/>
      <c r="AK29" s="245"/>
      <c r="AL29" s="284">
        <f t="shared" si="74"/>
        <v>0</v>
      </c>
      <c r="AM29" s="245"/>
      <c r="AN29" s="245"/>
      <c r="AO29" s="245"/>
      <c r="AP29" s="284">
        <f t="shared" si="75"/>
        <v>0</v>
      </c>
      <c r="AQ29" s="245"/>
      <c r="AR29" s="245"/>
      <c r="AS29" s="245"/>
      <c r="AT29" s="284">
        <f t="shared" si="76"/>
        <v>0</v>
      </c>
      <c r="AU29" s="245"/>
      <c r="AV29" s="245"/>
      <c r="AW29" s="245"/>
      <c r="AX29" s="284">
        <f t="shared" si="77"/>
        <v>0</v>
      </c>
      <c r="AY29" s="245"/>
      <c r="AZ29" s="245"/>
      <c r="BA29" s="245"/>
      <c r="BB29" s="284">
        <f t="shared" si="78"/>
        <v>0</v>
      </c>
      <c r="BC29" s="245"/>
      <c r="BD29" s="245"/>
      <c r="BE29" s="245"/>
      <c r="BF29" s="284">
        <f t="shared" si="79"/>
        <v>0</v>
      </c>
      <c r="BG29" s="245"/>
      <c r="BH29" s="245"/>
      <c r="BI29" s="245"/>
      <c r="BJ29" s="284">
        <f t="shared" si="80"/>
        <v>0</v>
      </c>
      <c r="BK29" s="245"/>
      <c r="BL29" s="245"/>
      <c r="BM29" s="245"/>
      <c r="BN29" s="284">
        <f t="shared" si="81"/>
        <v>0</v>
      </c>
      <c r="BO29" s="245"/>
      <c r="BP29" s="245"/>
      <c r="BQ29" s="245"/>
      <c r="BR29" s="284">
        <f t="shared" si="82"/>
        <v>0</v>
      </c>
      <c r="BS29" s="245"/>
      <c r="BT29" s="245"/>
      <c r="BU29" s="245"/>
      <c r="BV29" s="284">
        <f t="shared" si="83"/>
        <v>0</v>
      </c>
      <c r="BW29" s="245"/>
      <c r="BX29" s="245"/>
      <c r="BY29" s="245"/>
      <c r="BZ29" s="284">
        <f t="shared" si="84"/>
        <v>0</v>
      </c>
      <c r="CA29" s="245"/>
      <c r="CB29" s="245"/>
      <c r="CC29" s="245"/>
      <c r="CD29" s="284">
        <f t="shared" si="85"/>
        <v>0</v>
      </c>
      <c r="CE29" s="245"/>
      <c r="CF29" s="245"/>
      <c r="CG29" s="245"/>
      <c r="CH29" s="284">
        <f t="shared" si="86"/>
        <v>0</v>
      </c>
      <c r="CI29" s="245"/>
      <c r="CJ29" s="245"/>
      <c r="CK29" s="245"/>
      <c r="CL29" s="284">
        <f t="shared" si="87"/>
        <v>0</v>
      </c>
      <c r="CM29" s="245"/>
      <c r="CN29" s="245"/>
      <c r="CO29" s="245"/>
      <c r="CP29" s="284">
        <f t="shared" si="88"/>
        <v>0</v>
      </c>
      <c r="CQ29" s="245"/>
      <c r="CR29" s="245"/>
      <c r="CS29" s="245"/>
      <c r="CT29" s="284">
        <f t="shared" si="89"/>
        <v>0</v>
      </c>
      <c r="CU29" s="245"/>
      <c r="CV29" s="245"/>
      <c r="CW29" s="245"/>
      <c r="CX29" s="284">
        <f t="shared" si="90"/>
        <v>0</v>
      </c>
      <c r="CY29" s="245"/>
      <c r="CZ29" s="245"/>
      <c r="DA29" s="245"/>
      <c r="DB29" s="284">
        <f t="shared" si="91"/>
        <v>0</v>
      </c>
      <c r="DC29" s="245"/>
      <c r="DD29" s="245"/>
      <c r="DE29" s="245"/>
      <c r="DF29" s="284">
        <f t="shared" si="92"/>
        <v>0</v>
      </c>
      <c r="DG29" s="245"/>
      <c r="DH29" s="245"/>
      <c r="DI29" s="245"/>
      <c r="DJ29" s="284">
        <f t="shared" si="93"/>
        <v>0</v>
      </c>
      <c r="DK29" s="245"/>
      <c r="DL29" s="245"/>
      <c r="DM29" s="245"/>
      <c r="DN29" s="284">
        <f t="shared" si="94"/>
        <v>0</v>
      </c>
      <c r="DO29" s="245"/>
      <c r="DP29" s="245"/>
      <c r="DQ29" s="245"/>
      <c r="DR29" s="284">
        <f t="shared" si="95"/>
        <v>0</v>
      </c>
      <c r="DS29" s="245"/>
      <c r="DT29" s="245"/>
      <c r="DU29" s="245"/>
      <c r="DV29" s="284">
        <f t="shared" si="96"/>
        <v>0</v>
      </c>
      <c r="DW29" s="245"/>
      <c r="DX29" s="245"/>
      <c r="DY29" s="245"/>
      <c r="DZ29" s="284">
        <f t="shared" si="97"/>
        <v>0</v>
      </c>
      <c r="EA29" s="245"/>
      <c r="EB29" s="245"/>
      <c r="EC29" s="245"/>
      <c r="ED29" s="284">
        <f t="shared" si="98"/>
        <v>0</v>
      </c>
      <c r="EE29" s="245"/>
      <c r="EF29" s="245"/>
      <c r="EG29" s="245"/>
      <c r="EH29" s="284">
        <f t="shared" si="99"/>
        <v>0</v>
      </c>
      <c r="EI29" s="245"/>
      <c r="EJ29" s="245"/>
      <c r="EK29" s="245"/>
      <c r="EL29" s="284">
        <f t="shared" si="100"/>
        <v>0</v>
      </c>
      <c r="EM29" s="245"/>
      <c r="EN29" s="245"/>
      <c r="EO29" s="245"/>
      <c r="EP29" s="284">
        <f t="shared" si="101"/>
        <v>0</v>
      </c>
      <c r="EQ29" s="245"/>
      <c r="ER29" s="245"/>
      <c r="ES29" s="245"/>
      <c r="ET29" s="284">
        <f t="shared" si="102"/>
        <v>0</v>
      </c>
      <c r="EU29" s="245"/>
      <c r="EV29" s="245"/>
      <c r="EW29" s="245"/>
      <c r="EX29" s="284">
        <f t="shared" si="103"/>
        <v>0</v>
      </c>
      <c r="EY29" s="245"/>
      <c r="EZ29" s="245"/>
      <c r="FA29" s="245"/>
      <c r="FB29" s="284">
        <f t="shared" si="104"/>
        <v>0</v>
      </c>
      <c r="FC29" s="245"/>
      <c r="FD29" s="245"/>
      <c r="FE29" s="245"/>
      <c r="FF29" s="284">
        <f t="shared" si="105"/>
        <v>0</v>
      </c>
      <c r="FG29" s="245"/>
      <c r="FH29" s="245"/>
      <c r="FI29" s="245"/>
      <c r="FJ29" s="284">
        <f t="shared" si="106"/>
        <v>0</v>
      </c>
      <c r="FK29" s="245"/>
      <c r="FL29" s="245"/>
      <c r="FM29" s="245"/>
      <c r="FN29" s="284">
        <f t="shared" si="107"/>
        <v>0</v>
      </c>
      <c r="FO29" s="245"/>
      <c r="FP29" s="245"/>
      <c r="FQ29" s="245"/>
      <c r="FR29" s="284">
        <f t="shared" si="108"/>
        <v>0</v>
      </c>
      <c r="FS29" s="245"/>
      <c r="FT29" s="245"/>
      <c r="FU29" s="245"/>
      <c r="FV29" s="284">
        <f t="shared" si="109"/>
        <v>0</v>
      </c>
      <c r="FW29" s="245"/>
      <c r="FX29" s="245"/>
      <c r="FY29" s="245"/>
      <c r="FZ29" s="284">
        <f t="shared" si="110"/>
        <v>0</v>
      </c>
      <c r="GA29" s="245"/>
      <c r="GB29" s="245"/>
      <c r="GC29" s="245"/>
      <c r="GD29" s="284">
        <f t="shared" si="111"/>
        <v>0</v>
      </c>
      <c r="GE29" s="245"/>
      <c r="GF29" s="245"/>
      <c r="GG29" s="245"/>
      <c r="GH29" s="284">
        <f t="shared" si="112"/>
        <v>0</v>
      </c>
      <c r="GI29" s="245"/>
      <c r="GJ29" s="245"/>
      <c r="GK29" s="245"/>
      <c r="GL29" s="284">
        <f t="shared" si="113"/>
        <v>0</v>
      </c>
      <c r="GM29" s="245"/>
      <c r="GN29" s="245"/>
      <c r="GO29" s="245"/>
      <c r="GP29" s="284">
        <f t="shared" si="114"/>
        <v>0</v>
      </c>
      <c r="GQ29" s="245"/>
      <c r="GR29" s="245"/>
      <c r="GS29" s="245"/>
      <c r="GT29" s="284">
        <f t="shared" si="115"/>
        <v>0</v>
      </c>
      <c r="GU29" s="245"/>
      <c r="GV29" s="245"/>
      <c r="GW29" s="245"/>
      <c r="GX29" s="284">
        <f t="shared" si="116"/>
        <v>0</v>
      </c>
      <c r="GY29" s="245"/>
      <c r="GZ29" s="245"/>
      <c r="HA29" s="245"/>
      <c r="HB29" s="284">
        <f t="shared" si="117"/>
        <v>0</v>
      </c>
      <c r="HC29" s="245"/>
      <c r="HD29" s="245"/>
      <c r="HE29" s="245"/>
      <c r="HF29" s="284">
        <f t="shared" si="118"/>
        <v>0</v>
      </c>
      <c r="HG29" s="245"/>
      <c r="HH29" s="245"/>
      <c r="HI29" s="245"/>
      <c r="HJ29" s="284">
        <f t="shared" si="119"/>
        <v>0</v>
      </c>
      <c r="HK29" s="245"/>
      <c r="HL29" s="245"/>
      <c r="HM29" s="245"/>
      <c r="HN29" s="284">
        <f t="shared" si="120"/>
        <v>0</v>
      </c>
      <c r="HO29" s="245"/>
      <c r="HP29" s="245"/>
      <c r="HQ29" s="245"/>
      <c r="HR29" s="284">
        <f t="shared" si="121"/>
        <v>0</v>
      </c>
      <c r="HS29" s="245"/>
      <c r="HT29" s="245"/>
      <c r="HU29" s="245"/>
      <c r="HV29" s="284">
        <f t="shared" si="122"/>
        <v>0</v>
      </c>
      <c r="HW29" s="245"/>
      <c r="HX29" s="245"/>
      <c r="HY29" s="245"/>
      <c r="HZ29" s="284">
        <f t="shared" si="123"/>
        <v>0</v>
      </c>
      <c r="IA29" s="245"/>
      <c r="IB29" s="245"/>
      <c r="IC29" s="245"/>
      <c r="ID29" s="284">
        <f t="shared" si="124"/>
        <v>0</v>
      </c>
      <c r="IE29" s="245"/>
      <c r="IF29" s="245"/>
      <c r="IG29" s="245"/>
      <c r="IH29" s="284">
        <f t="shared" si="125"/>
        <v>0</v>
      </c>
      <c r="II29" s="245"/>
      <c r="IJ29" s="245"/>
      <c r="IK29" s="245"/>
      <c r="IL29" s="284">
        <f t="shared" si="126"/>
        <v>0</v>
      </c>
      <c r="IM29" s="245"/>
      <c r="IN29" s="245"/>
      <c r="IO29" s="245"/>
      <c r="IP29" s="284">
        <f t="shared" si="127"/>
        <v>0</v>
      </c>
      <c r="IQ29" s="253">
        <f t="shared" si="128"/>
        <v>0</v>
      </c>
      <c r="IR29" s="253">
        <f t="shared" si="129"/>
        <v>0</v>
      </c>
      <c r="IS29" s="253">
        <f t="shared" si="130"/>
        <v>0</v>
      </c>
      <c r="IT29" s="253">
        <f t="shared" si="131"/>
        <v>0</v>
      </c>
    </row>
    <row r="30" spans="1:254" ht="21.95" customHeight="1" x14ac:dyDescent="0.2">
      <c r="A30" s="276">
        <v>344000</v>
      </c>
      <c r="B30" s="239" t="s">
        <v>160</v>
      </c>
      <c r="C30" s="245"/>
      <c r="D30" s="245"/>
      <c r="E30" s="245"/>
      <c r="F30" s="284">
        <f t="shared" si="66"/>
        <v>0</v>
      </c>
      <c r="G30" s="245"/>
      <c r="H30" s="245"/>
      <c r="I30" s="245"/>
      <c r="J30" s="284">
        <f t="shared" si="67"/>
        <v>0</v>
      </c>
      <c r="K30" s="245"/>
      <c r="L30" s="245"/>
      <c r="M30" s="245"/>
      <c r="N30" s="284">
        <f t="shared" si="68"/>
        <v>0</v>
      </c>
      <c r="O30" s="245"/>
      <c r="P30" s="245"/>
      <c r="Q30" s="245"/>
      <c r="R30" s="284">
        <f t="shared" si="69"/>
        <v>0</v>
      </c>
      <c r="S30" s="245"/>
      <c r="T30" s="245"/>
      <c r="U30" s="245"/>
      <c r="V30" s="284">
        <f t="shared" si="70"/>
        <v>0</v>
      </c>
      <c r="W30" s="245"/>
      <c r="X30" s="245"/>
      <c r="Y30" s="245"/>
      <c r="Z30" s="284">
        <f t="shared" si="71"/>
        <v>0</v>
      </c>
      <c r="AA30" s="245"/>
      <c r="AB30" s="245"/>
      <c r="AC30" s="245"/>
      <c r="AD30" s="284">
        <f t="shared" si="72"/>
        <v>0</v>
      </c>
      <c r="AE30" s="245"/>
      <c r="AF30" s="245"/>
      <c r="AG30" s="245"/>
      <c r="AH30" s="284">
        <f t="shared" si="73"/>
        <v>0</v>
      </c>
      <c r="AI30" s="245"/>
      <c r="AJ30" s="245"/>
      <c r="AK30" s="245"/>
      <c r="AL30" s="284">
        <f t="shared" si="74"/>
        <v>0</v>
      </c>
      <c r="AM30" s="245"/>
      <c r="AN30" s="245"/>
      <c r="AO30" s="245"/>
      <c r="AP30" s="284">
        <f t="shared" si="75"/>
        <v>0</v>
      </c>
      <c r="AQ30" s="245"/>
      <c r="AR30" s="245"/>
      <c r="AS30" s="245"/>
      <c r="AT30" s="284">
        <f t="shared" si="76"/>
        <v>0</v>
      </c>
      <c r="AU30" s="245"/>
      <c r="AV30" s="245"/>
      <c r="AW30" s="245"/>
      <c r="AX30" s="284">
        <f t="shared" si="77"/>
        <v>0</v>
      </c>
      <c r="AY30" s="245"/>
      <c r="AZ30" s="245"/>
      <c r="BA30" s="245"/>
      <c r="BB30" s="284">
        <f t="shared" si="78"/>
        <v>0</v>
      </c>
      <c r="BC30" s="245"/>
      <c r="BD30" s="245"/>
      <c r="BE30" s="245"/>
      <c r="BF30" s="284">
        <f t="shared" si="79"/>
        <v>0</v>
      </c>
      <c r="BG30" s="245"/>
      <c r="BH30" s="245"/>
      <c r="BI30" s="245"/>
      <c r="BJ30" s="284">
        <f t="shared" si="80"/>
        <v>0</v>
      </c>
      <c r="BK30" s="245"/>
      <c r="BL30" s="245"/>
      <c r="BM30" s="245"/>
      <c r="BN30" s="284">
        <f t="shared" si="81"/>
        <v>0</v>
      </c>
      <c r="BO30" s="245"/>
      <c r="BP30" s="245"/>
      <c r="BQ30" s="245"/>
      <c r="BR30" s="284">
        <f t="shared" si="82"/>
        <v>0</v>
      </c>
      <c r="BS30" s="245"/>
      <c r="BT30" s="245"/>
      <c r="BU30" s="245"/>
      <c r="BV30" s="284">
        <f t="shared" si="83"/>
        <v>0</v>
      </c>
      <c r="BW30" s="245"/>
      <c r="BX30" s="245"/>
      <c r="BY30" s="245"/>
      <c r="BZ30" s="284">
        <f t="shared" si="84"/>
        <v>0</v>
      </c>
      <c r="CA30" s="245"/>
      <c r="CB30" s="245"/>
      <c r="CC30" s="245"/>
      <c r="CD30" s="284">
        <f t="shared" si="85"/>
        <v>0</v>
      </c>
      <c r="CE30" s="245"/>
      <c r="CF30" s="245"/>
      <c r="CG30" s="245"/>
      <c r="CH30" s="284">
        <f t="shared" si="86"/>
        <v>0</v>
      </c>
      <c r="CI30" s="245"/>
      <c r="CJ30" s="245"/>
      <c r="CK30" s="245"/>
      <c r="CL30" s="284">
        <f t="shared" si="87"/>
        <v>0</v>
      </c>
      <c r="CM30" s="245"/>
      <c r="CN30" s="245"/>
      <c r="CO30" s="245"/>
      <c r="CP30" s="284">
        <f t="shared" si="88"/>
        <v>0</v>
      </c>
      <c r="CQ30" s="245"/>
      <c r="CR30" s="245"/>
      <c r="CS30" s="245"/>
      <c r="CT30" s="284">
        <f t="shared" si="89"/>
        <v>0</v>
      </c>
      <c r="CU30" s="245"/>
      <c r="CV30" s="245"/>
      <c r="CW30" s="245"/>
      <c r="CX30" s="284">
        <f t="shared" si="90"/>
        <v>0</v>
      </c>
      <c r="CY30" s="245"/>
      <c r="CZ30" s="245"/>
      <c r="DA30" s="245"/>
      <c r="DB30" s="284">
        <f t="shared" si="91"/>
        <v>0</v>
      </c>
      <c r="DC30" s="245"/>
      <c r="DD30" s="245"/>
      <c r="DE30" s="245"/>
      <c r="DF30" s="284">
        <f t="shared" si="92"/>
        <v>0</v>
      </c>
      <c r="DG30" s="245"/>
      <c r="DH30" s="245"/>
      <c r="DI30" s="245"/>
      <c r="DJ30" s="284">
        <f t="shared" si="93"/>
        <v>0</v>
      </c>
      <c r="DK30" s="245"/>
      <c r="DL30" s="245"/>
      <c r="DM30" s="245"/>
      <c r="DN30" s="284">
        <f t="shared" si="94"/>
        <v>0</v>
      </c>
      <c r="DO30" s="245"/>
      <c r="DP30" s="245"/>
      <c r="DQ30" s="245"/>
      <c r="DR30" s="284">
        <f t="shared" si="95"/>
        <v>0</v>
      </c>
      <c r="DS30" s="245"/>
      <c r="DT30" s="245"/>
      <c r="DU30" s="245"/>
      <c r="DV30" s="284">
        <f t="shared" si="96"/>
        <v>0</v>
      </c>
      <c r="DW30" s="245"/>
      <c r="DX30" s="245"/>
      <c r="DY30" s="245"/>
      <c r="DZ30" s="284">
        <f t="shared" si="97"/>
        <v>0</v>
      </c>
      <c r="EA30" s="245"/>
      <c r="EB30" s="245"/>
      <c r="EC30" s="245"/>
      <c r="ED30" s="284">
        <f t="shared" si="98"/>
        <v>0</v>
      </c>
      <c r="EE30" s="245"/>
      <c r="EF30" s="245"/>
      <c r="EG30" s="245"/>
      <c r="EH30" s="284">
        <f t="shared" si="99"/>
        <v>0</v>
      </c>
      <c r="EI30" s="245"/>
      <c r="EJ30" s="245"/>
      <c r="EK30" s="245"/>
      <c r="EL30" s="284">
        <f t="shared" si="100"/>
        <v>0</v>
      </c>
      <c r="EM30" s="245"/>
      <c r="EN30" s="245"/>
      <c r="EO30" s="245"/>
      <c r="EP30" s="284">
        <f t="shared" si="101"/>
        <v>0</v>
      </c>
      <c r="EQ30" s="245"/>
      <c r="ER30" s="245"/>
      <c r="ES30" s="245"/>
      <c r="ET30" s="284">
        <f t="shared" si="102"/>
        <v>0</v>
      </c>
      <c r="EU30" s="245"/>
      <c r="EV30" s="245"/>
      <c r="EW30" s="245"/>
      <c r="EX30" s="284">
        <f t="shared" si="103"/>
        <v>0</v>
      </c>
      <c r="EY30" s="245"/>
      <c r="EZ30" s="245"/>
      <c r="FA30" s="245"/>
      <c r="FB30" s="284">
        <f t="shared" si="104"/>
        <v>0</v>
      </c>
      <c r="FC30" s="245"/>
      <c r="FD30" s="245"/>
      <c r="FE30" s="245"/>
      <c r="FF30" s="284">
        <f t="shared" si="105"/>
        <v>0</v>
      </c>
      <c r="FG30" s="245"/>
      <c r="FH30" s="245"/>
      <c r="FI30" s="245"/>
      <c r="FJ30" s="284">
        <f t="shared" si="106"/>
        <v>0</v>
      </c>
      <c r="FK30" s="245"/>
      <c r="FL30" s="245"/>
      <c r="FM30" s="245"/>
      <c r="FN30" s="284">
        <f t="shared" si="107"/>
        <v>0</v>
      </c>
      <c r="FO30" s="245"/>
      <c r="FP30" s="245"/>
      <c r="FQ30" s="245"/>
      <c r="FR30" s="284">
        <f t="shared" si="108"/>
        <v>0</v>
      </c>
      <c r="FS30" s="245"/>
      <c r="FT30" s="245"/>
      <c r="FU30" s="245"/>
      <c r="FV30" s="284">
        <f t="shared" si="109"/>
        <v>0</v>
      </c>
      <c r="FW30" s="245"/>
      <c r="FX30" s="245"/>
      <c r="FY30" s="245"/>
      <c r="FZ30" s="284">
        <f t="shared" si="110"/>
        <v>0</v>
      </c>
      <c r="GA30" s="245"/>
      <c r="GB30" s="245"/>
      <c r="GC30" s="245"/>
      <c r="GD30" s="284">
        <f t="shared" si="111"/>
        <v>0</v>
      </c>
      <c r="GE30" s="245"/>
      <c r="GF30" s="245"/>
      <c r="GG30" s="245"/>
      <c r="GH30" s="284">
        <f t="shared" si="112"/>
        <v>0</v>
      </c>
      <c r="GI30" s="245"/>
      <c r="GJ30" s="245"/>
      <c r="GK30" s="245"/>
      <c r="GL30" s="284">
        <f t="shared" si="113"/>
        <v>0</v>
      </c>
      <c r="GM30" s="245"/>
      <c r="GN30" s="245"/>
      <c r="GO30" s="245"/>
      <c r="GP30" s="284">
        <f t="shared" si="114"/>
        <v>0</v>
      </c>
      <c r="GQ30" s="245"/>
      <c r="GR30" s="245"/>
      <c r="GS30" s="245"/>
      <c r="GT30" s="284">
        <f t="shared" si="115"/>
        <v>0</v>
      </c>
      <c r="GU30" s="245"/>
      <c r="GV30" s="245"/>
      <c r="GW30" s="245"/>
      <c r="GX30" s="284">
        <f t="shared" si="116"/>
        <v>0</v>
      </c>
      <c r="GY30" s="245"/>
      <c r="GZ30" s="245"/>
      <c r="HA30" s="245"/>
      <c r="HB30" s="284">
        <f t="shared" si="117"/>
        <v>0</v>
      </c>
      <c r="HC30" s="245"/>
      <c r="HD30" s="245"/>
      <c r="HE30" s="245"/>
      <c r="HF30" s="284">
        <f t="shared" si="118"/>
        <v>0</v>
      </c>
      <c r="HG30" s="245"/>
      <c r="HH30" s="245"/>
      <c r="HI30" s="245"/>
      <c r="HJ30" s="284">
        <f t="shared" si="119"/>
        <v>0</v>
      </c>
      <c r="HK30" s="245"/>
      <c r="HL30" s="245"/>
      <c r="HM30" s="245"/>
      <c r="HN30" s="284">
        <f t="shared" si="120"/>
        <v>0</v>
      </c>
      <c r="HO30" s="245"/>
      <c r="HP30" s="245"/>
      <c r="HQ30" s="245"/>
      <c r="HR30" s="284">
        <f t="shared" si="121"/>
        <v>0</v>
      </c>
      <c r="HS30" s="245"/>
      <c r="HT30" s="245"/>
      <c r="HU30" s="245"/>
      <c r="HV30" s="284">
        <f t="shared" si="122"/>
        <v>0</v>
      </c>
      <c r="HW30" s="245"/>
      <c r="HX30" s="245"/>
      <c r="HY30" s="245"/>
      <c r="HZ30" s="284">
        <f t="shared" si="123"/>
        <v>0</v>
      </c>
      <c r="IA30" s="245"/>
      <c r="IB30" s="245"/>
      <c r="IC30" s="245"/>
      <c r="ID30" s="284">
        <f t="shared" si="124"/>
        <v>0</v>
      </c>
      <c r="IE30" s="245"/>
      <c r="IF30" s="245"/>
      <c r="IG30" s="245"/>
      <c r="IH30" s="284">
        <f t="shared" si="125"/>
        <v>0</v>
      </c>
      <c r="II30" s="245"/>
      <c r="IJ30" s="245"/>
      <c r="IK30" s="245"/>
      <c r="IL30" s="284">
        <f t="shared" si="126"/>
        <v>0</v>
      </c>
      <c r="IM30" s="245"/>
      <c r="IN30" s="245"/>
      <c r="IO30" s="245"/>
      <c r="IP30" s="284">
        <f t="shared" si="127"/>
        <v>0</v>
      </c>
      <c r="IQ30" s="253">
        <f t="shared" si="128"/>
        <v>0</v>
      </c>
      <c r="IR30" s="253">
        <f t="shared" si="129"/>
        <v>0</v>
      </c>
      <c r="IS30" s="253">
        <f t="shared" si="130"/>
        <v>0</v>
      </c>
      <c r="IT30" s="253">
        <f t="shared" si="131"/>
        <v>0</v>
      </c>
    </row>
    <row r="31" spans="1:254" ht="21.95" customHeight="1" x14ac:dyDescent="0.2">
      <c r="A31" s="276">
        <v>345000</v>
      </c>
      <c r="B31" s="239" t="s">
        <v>161</v>
      </c>
      <c r="C31" s="245"/>
      <c r="D31" s="245"/>
      <c r="E31" s="245"/>
      <c r="F31" s="284">
        <f t="shared" si="66"/>
        <v>0</v>
      </c>
      <c r="G31" s="245"/>
      <c r="H31" s="245"/>
      <c r="I31" s="245"/>
      <c r="J31" s="284">
        <f t="shared" si="67"/>
        <v>0</v>
      </c>
      <c r="K31" s="245"/>
      <c r="L31" s="245"/>
      <c r="M31" s="245"/>
      <c r="N31" s="284">
        <f t="shared" si="68"/>
        <v>0</v>
      </c>
      <c r="O31" s="245"/>
      <c r="P31" s="245"/>
      <c r="Q31" s="245"/>
      <c r="R31" s="284">
        <f t="shared" si="69"/>
        <v>0</v>
      </c>
      <c r="S31" s="245"/>
      <c r="T31" s="245"/>
      <c r="U31" s="245"/>
      <c r="V31" s="284">
        <f t="shared" si="70"/>
        <v>0</v>
      </c>
      <c r="W31" s="245"/>
      <c r="X31" s="245"/>
      <c r="Y31" s="245"/>
      <c r="Z31" s="284">
        <f t="shared" si="71"/>
        <v>0</v>
      </c>
      <c r="AA31" s="245"/>
      <c r="AB31" s="245"/>
      <c r="AC31" s="245"/>
      <c r="AD31" s="284">
        <f t="shared" si="72"/>
        <v>0</v>
      </c>
      <c r="AE31" s="245"/>
      <c r="AF31" s="245"/>
      <c r="AG31" s="245"/>
      <c r="AH31" s="284">
        <f t="shared" si="73"/>
        <v>0</v>
      </c>
      <c r="AI31" s="245"/>
      <c r="AJ31" s="245"/>
      <c r="AK31" s="245"/>
      <c r="AL31" s="284">
        <f t="shared" si="74"/>
        <v>0</v>
      </c>
      <c r="AM31" s="245"/>
      <c r="AN31" s="245"/>
      <c r="AO31" s="245"/>
      <c r="AP31" s="284">
        <f t="shared" si="75"/>
        <v>0</v>
      </c>
      <c r="AQ31" s="245"/>
      <c r="AR31" s="245"/>
      <c r="AS31" s="245"/>
      <c r="AT31" s="284">
        <f t="shared" si="76"/>
        <v>0</v>
      </c>
      <c r="AU31" s="245"/>
      <c r="AV31" s="245"/>
      <c r="AW31" s="245"/>
      <c r="AX31" s="284">
        <f t="shared" si="77"/>
        <v>0</v>
      </c>
      <c r="AY31" s="245"/>
      <c r="AZ31" s="245"/>
      <c r="BA31" s="245"/>
      <c r="BB31" s="284">
        <f t="shared" si="78"/>
        <v>0</v>
      </c>
      <c r="BC31" s="245"/>
      <c r="BD31" s="245"/>
      <c r="BE31" s="245"/>
      <c r="BF31" s="284">
        <f t="shared" si="79"/>
        <v>0</v>
      </c>
      <c r="BG31" s="245"/>
      <c r="BH31" s="245"/>
      <c r="BI31" s="245"/>
      <c r="BJ31" s="284">
        <f t="shared" si="80"/>
        <v>0</v>
      </c>
      <c r="BK31" s="245"/>
      <c r="BL31" s="245"/>
      <c r="BM31" s="245"/>
      <c r="BN31" s="284">
        <f t="shared" si="81"/>
        <v>0</v>
      </c>
      <c r="BO31" s="245"/>
      <c r="BP31" s="245"/>
      <c r="BQ31" s="245"/>
      <c r="BR31" s="284">
        <f t="shared" si="82"/>
        <v>0</v>
      </c>
      <c r="BS31" s="245"/>
      <c r="BT31" s="245"/>
      <c r="BU31" s="245"/>
      <c r="BV31" s="284">
        <f t="shared" si="83"/>
        <v>0</v>
      </c>
      <c r="BW31" s="245"/>
      <c r="BX31" s="245"/>
      <c r="BY31" s="245"/>
      <c r="BZ31" s="284">
        <f t="shared" si="84"/>
        <v>0</v>
      </c>
      <c r="CA31" s="245"/>
      <c r="CB31" s="245"/>
      <c r="CC31" s="245"/>
      <c r="CD31" s="284">
        <f t="shared" si="85"/>
        <v>0</v>
      </c>
      <c r="CE31" s="245"/>
      <c r="CF31" s="245"/>
      <c r="CG31" s="245"/>
      <c r="CH31" s="284">
        <f t="shared" si="86"/>
        <v>0</v>
      </c>
      <c r="CI31" s="245"/>
      <c r="CJ31" s="245"/>
      <c r="CK31" s="245"/>
      <c r="CL31" s="284">
        <f t="shared" si="87"/>
        <v>0</v>
      </c>
      <c r="CM31" s="245"/>
      <c r="CN31" s="245"/>
      <c r="CO31" s="245"/>
      <c r="CP31" s="284">
        <f t="shared" si="88"/>
        <v>0</v>
      </c>
      <c r="CQ31" s="245"/>
      <c r="CR31" s="245"/>
      <c r="CS31" s="245"/>
      <c r="CT31" s="284">
        <f t="shared" si="89"/>
        <v>0</v>
      </c>
      <c r="CU31" s="245"/>
      <c r="CV31" s="245"/>
      <c r="CW31" s="245"/>
      <c r="CX31" s="284">
        <f t="shared" si="90"/>
        <v>0</v>
      </c>
      <c r="CY31" s="245"/>
      <c r="CZ31" s="245"/>
      <c r="DA31" s="245"/>
      <c r="DB31" s="284">
        <f t="shared" si="91"/>
        <v>0</v>
      </c>
      <c r="DC31" s="245"/>
      <c r="DD31" s="245"/>
      <c r="DE31" s="245"/>
      <c r="DF31" s="284">
        <f t="shared" si="92"/>
        <v>0</v>
      </c>
      <c r="DG31" s="245"/>
      <c r="DH31" s="245"/>
      <c r="DI31" s="245"/>
      <c r="DJ31" s="284">
        <f t="shared" si="93"/>
        <v>0</v>
      </c>
      <c r="DK31" s="245"/>
      <c r="DL31" s="245"/>
      <c r="DM31" s="245"/>
      <c r="DN31" s="284">
        <f t="shared" si="94"/>
        <v>0</v>
      </c>
      <c r="DO31" s="245"/>
      <c r="DP31" s="245"/>
      <c r="DQ31" s="245"/>
      <c r="DR31" s="284">
        <f t="shared" si="95"/>
        <v>0</v>
      </c>
      <c r="DS31" s="245"/>
      <c r="DT31" s="245"/>
      <c r="DU31" s="245"/>
      <c r="DV31" s="284">
        <f t="shared" si="96"/>
        <v>0</v>
      </c>
      <c r="DW31" s="245"/>
      <c r="DX31" s="245"/>
      <c r="DY31" s="245"/>
      <c r="DZ31" s="284">
        <f t="shared" si="97"/>
        <v>0</v>
      </c>
      <c r="EA31" s="245"/>
      <c r="EB31" s="245"/>
      <c r="EC31" s="245"/>
      <c r="ED31" s="284">
        <f t="shared" si="98"/>
        <v>0</v>
      </c>
      <c r="EE31" s="245"/>
      <c r="EF31" s="245"/>
      <c r="EG31" s="245"/>
      <c r="EH31" s="284">
        <f t="shared" si="99"/>
        <v>0</v>
      </c>
      <c r="EI31" s="245"/>
      <c r="EJ31" s="245"/>
      <c r="EK31" s="245"/>
      <c r="EL31" s="284">
        <f t="shared" si="100"/>
        <v>0</v>
      </c>
      <c r="EM31" s="245"/>
      <c r="EN31" s="245"/>
      <c r="EO31" s="245"/>
      <c r="EP31" s="284">
        <f t="shared" si="101"/>
        <v>0</v>
      </c>
      <c r="EQ31" s="245"/>
      <c r="ER31" s="245"/>
      <c r="ES31" s="245"/>
      <c r="ET31" s="284">
        <f t="shared" si="102"/>
        <v>0</v>
      </c>
      <c r="EU31" s="245"/>
      <c r="EV31" s="245"/>
      <c r="EW31" s="245"/>
      <c r="EX31" s="284">
        <f t="shared" si="103"/>
        <v>0</v>
      </c>
      <c r="EY31" s="245"/>
      <c r="EZ31" s="245"/>
      <c r="FA31" s="245"/>
      <c r="FB31" s="284">
        <f t="shared" si="104"/>
        <v>0</v>
      </c>
      <c r="FC31" s="245"/>
      <c r="FD31" s="245"/>
      <c r="FE31" s="245"/>
      <c r="FF31" s="284">
        <f t="shared" si="105"/>
        <v>0</v>
      </c>
      <c r="FG31" s="245"/>
      <c r="FH31" s="245"/>
      <c r="FI31" s="245"/>
      <c r="FJ31" s="284">
        <f t="shared" si="106"/>
        <v>0</v>
      </c>
      <c r="FK31" s="245"/>
      <c r="FL31" s="245"/>
      <c r="FM31" s="245"/>
      <c r="FN31" s="284">
        <f t="shared" si="107"/>
        <v>0</v>
      </c>
      <c r="FO31" s="245"/>
      <c r="FP31" s="245"/>
      <c r="FQ31" s="245"/>
      <c r="FR31" s="284">
        <f t="shared" si="108"/>
        <v>0</v>
      </c>
      <c r="FS31" s="245"/>
      <c r="FT31" s="245"/>
      <c r="FU31" s="245"/>
      <c r="FV31" s="284">
        <f t="shared" si="109"/>
        <v>0</v>
      </c>
      <c r="FW31" s="245"/>
      <c r="FX31" s="245"/>
      <c r="FY31" s="245"/>
      <c r="FZ31" s="284">
        <f t="shared" si="110"/>
        <v>0</v>
      </c>
      <c r="GA31" s="245"/>
      <c r="GB31" s="245"/>
      <c r="GC31" s="245"/>
      <c r="GD31" s="284">
        <f t="shared" si="111"/>
        <v>0</v>
      </c>
      <c r="GE31" s="245"/>
      <c r="GF31" s="245"/>
      <c r="GG31" s="245"/>
      <c r="GH31" s="284">
        <f t="shared" si="112"/>
        <v>0</v>
      </c>
      <c r="GI31" s="245"/>
      <c r="GJ31" s="245"/>
      <c r="GK31" s="245"/>
      <c r="GL31" s="284">
        <f t="shared" si="113"/>
        <v>0</v>
      </c>
      <c r="GM31" s="245"/>
      <c r="GN31" s="245"/>
      <c r="GO31" s="245"/>
      <c r="GP31" s="284">
        <f t="shared" si="114"/>
        <v>0</v>
      </c>
      <c r="GQ31" s="245"/>
      <c r="GR31" s="245"/>
      <c r="GS31" s="245"/>
      <c r="GT31" s="284">
        <f t="shared" si="115"/>
        <v>0</v>
      </c>
      <c r="GU31" s="245"/>
      <c r="GV31" s="245"/>
      <c r="GW31" s="245"/>
      <c r="GX31" s="284">
        <f t="shared" si="116"/>
        <v>0</v>
      </c>
      <c r="GY31" s="245"/>
      <c r="GZ31" s="245"/>
      <c r="HA31" s="245"/>
      <c r="HB31" s="284">
        <f t="shared" si="117"/>
        <v>0</v>
      </c>
      <c r="HC31" s="245"/>
      <c r="HD31" s="245"/>
      <c r="HE31" s="245"/>
      <c r="HF31" s="284">
        <f t="shared" si="118"/>
        <v>0</v>
      </c>
      <c r="HG31" s="245"/>
      <c r="HH31" s="245"/>
      <c r="HI31" s="245"/>
      <c r="HJ31" s="284">
        <f t="shared" si="119"/>
        <v>0</v>
      </c>
      <c r="HK31" s="245"/>
      <c r="HL31" s="245"/>
      <c r="HM31" s="245"/>
      <c r="HN31" s="284">
        <f t="shared" si="120"/>
        <v>0</v>
      </c>
      <c r="HO31" s="245"/>
      <c r="HP31" s="245"/>
      <c r="HQ31" s="245"/>
      <c r="HR31" s="284">
        <f t="shared" si="121"/>
        <v>0</v>
      </c>
      <c r="HS31" s="245"/>
      <c r="HT31" s="245"/>
      <c r="HU31" s="245"/>
      <c r="HV31" s="284">
        <f t="shared" si="122"/>
        <v>0</v>
      </c>
      <c r="HW31" s="245"/>
      <c r="HX31" s="245"/>
      <c r="HY31" s="245"/>
      <c r="HZ31" s="284">
        <f t="shared" si="123"/>
        <v>0</v>
      </c>
      <c r="IA31" s="245"/>
      <c r="IB31" s="245"/>
      <c r="IC31" s="245"/>
      <c r="ID31" s="284">
        <f t="shared" si="124"/>
        <v>0</v>
      </c>
      <c r="IE31" s="245"/>
      <c r="IF31" s="245"/>
      <c r="IG31" s="245"/>
      <c r="IH31" s="284">
        <f t="shared" si="125"/>
        <v>0</v>
      </c>
      <c r="II31" s="245"/>
      <c r="IJ31" s="245"/>
      <c r="IK31" s="245"/>
      <c r="IL31" s="284">
        <f t="shared" si="126"/>
        <v>0</v>
      </c>
      <c r="IM31" s="245"/>
      <c r="IN31" s="245"/>
      <c r="IO31" s="245"/>
      <c r="IP31" s="284">
        <f t="shared" si="127"/>
        <v>0</v>
      </c>
      <c r="IQ31" s="253">
        <f t="shared" si="128"/>
        <v>0</v>
      </c>
      <c r="IR31" s="253">
        <f t="shared" si="129"/>
        <v>0</v>
      </c>
      <c r="IS31" s="253">
        <f t="shared" si="130"/>
        <v>0</v>
      </c>
      <c r="IT31" s="253">
        <f t="shared" si="131"/>
        <v>0</v>
      </c>
    </row>
    <row r="32" spans="1:254" ht="21.95" customHeight="1" x14ac:dyDescent="0.2">
      <c r="A32" s="276">
        <v>346000</v>
      </c>
      <c r="B32" s="239" t="s">
        <v>195</v>
      </c>
      <c r="C32" s="245"/>
      <c r="D32" s="245"/>
      <c r="E32" s="245"/>
      <c r="F32" s="284">
        <f t="shared" si="66"/>
        <v>0</v>
      </c>
      <c r="G32" s="245"/>
      <c r="H32" s="245"/>
      <c r="I32" s="245"/>
      <c r="J32" s="284">
        <f t="shared" si="67"/>
        <v>0</v>
      </c>
      <c r="K32" s="245"/>
      <c r="L32" s="245"/>
      <c r="M32" s="245"/>
      <c r="N32" s="284">
        <f t="shared" si="68"/>
        <v>0</v>
      </c>
      <c r="O32" s="245"/>
      <c r="P32" s="245"/>
      <c r="Q32" s="245"/>
      <c r="R32" s="284">
        <f t="shared" si="69"/>
        <v>0</v>
      </c>
      <c r="S32" s="245"/>
      <c r="T32" s="245"/>
      <c r="U32" s="245"/>
      <c r="V32" s="284">
        <f t="shared" si="70"/>
        <v>0</v>
      </c>
      <c r="W32" s="245"/>
      <c r="X32" s="245"/>
      <c r="Y32" s="245"/>
      <c r="Z32" s="284">
        <f t="shared" si="71"/>
        <v>0</v>
      </c>
      <c r="AA32" s="245"/>
      <c r="AB32" s="245"/>
      <c r="AC32" s="245"/>
      <c r="AD32" s="284">
        <f t="shared" si="72"/>
        <v>0</v>
      </c>
      <c r="AE32" s="245"/>
      <c r="AF32" s="245"/>
      <c r="AG32" s="245"/>
      <c r="AH32" s="284">
        <f t="shared" si="73"/>
        <v>0</v>
      </c>
      <c r="AI32" s="245"/>
      <c r="AJ32" s="245"/>
      <c r="AK32" s="245"/>
      <c r="AL32" s="284">
        <f t="shared" si="74"/>
        <v>0</v>
      </c>
      <c r="AM32" s="245"/>
      <c r="AN32" s="245"/>
      <c r="AO32" s="245"/>
      <c r="AP32" s="284">
        <f t="shared" si="75"/>
        <v>0</v>
      </c>
      <c r="AQ32" s="245"/>
      <c r="AR32" s="245"/>
      <c r="AS32" s="245"/>
      <c r="AT32" s="284">
        <f t="shared" si="76"/>
        <v>0</v>
      </c>
      <c r="AU32" s="245"/>
      <c r="AV32" s="245"/>
      <c r="AW32" s="245"/>
      <c r="AX32" s="284">
        <f t="shared" si="77"/>
        <v>0</v>
      </c>
      <c r="AY32" s="245"/>
      <c r="AZ32" s="245"/>
      <c r="BA32" s="245"/>
      <c r="BB32" s="284">
        <f t="shared" si="78"/>
        <v>0</v>
      </c>
      <c r="BC32" s="245"/>
      <c r="BD32" s="245"/>
      <c r="BE32" s="245"/>
      <c r="BF32" s="284">
        <f t="shared" si="79"/>
        <v>0</v>
      </c>
      <c r="BG32" s="245"/>
      <c r="BH32" s="245"/>
      <c r="BI32" s="245"/>
      <c r="BJ32" s="284">
        <f t="shared" si="80"/>
        <v>0</v>
      </c>
      <c r="BK32" s="245"/>
      <c r="BL32" s="245"/>
      <c r="BM32" s="245"/>
      <c r="BN32" s="284">
        <f t="shared" si="81"/>
        <v>0</v>
      </c>
      <c r="BO32" s="245"/>
      <c r="BP32" s="245"/>
      <c r="BQ32" s="245"/>
      <c r="BR32" s="284">
        <f t="shared" si="82"/>
        <v>0</v>
      </c>
      <c r="BS32" s="245"/>
      <c r="BT32" s="245"/>
      <c r="BU32" s="245"/>
      <c r="BV32" s="284">
        <f t="shared" si="83"/>
        <v>0</v>
      </c>
      <c r="BW32" s="245"/>
      <c r="BX32" s="245"/>
      <c r="BY32" s="245"/>
      <c r="BZ32" s="284">
        <f t="shared" si="84"/>
        <v>0</v>
      </c>
      <c r="CA32" s="245"/>
      <c r="CB32" s="245"/>
      <c r="CC32" s="245"/>
      <c r="CD32" s="284">
        <f t="shared" si="85"/>
        <v>0</v>
      </c>
      <c r="CE32" s="245"/>
      <c r="CF32" s="245"/>
      <c r="CG32" s="245"/>
      <c r="CH32" s="284">
        <f t="shared" si="86"/>
        <v>0</v>
      </c>
      <c r="CI32" s="245"/>
      <c r="CJ32" s="245"/>
      <c r="CK32" s="245"/>
      <c r="CL32" s="284">
        <f t="shared" si="87"/>
        <v>0</v>
      </c>
      <c r="CM32" s="245"/>
      <c r="CN32" s="245"/>
      <c r="CO32" s="245"/>
      <c r="CP32" s="284">
        <f t="shared" si="88"/>
        <v>0</v>
      </c>
      <c r="CQ32" s="245"/>
      <c r="CR32" s="245"/>
      <c r="CS32" s="245"/>
      <c r="CT32" s="284">
        <f t="shared" si="89"/>
        <v>0</v>
      </c>
      <c r="CU32" s="245"/>
      <c r="CV32" s="245"/>
      <c r="CW32" s="245"/>
      <c r="CX32" s="284">
        <f t="shared" si="90"/>
        <v>0</v>
      </c>
      <c r="CY32" s="245"/>
      <c r="CZ32" s="245"/>
      <c r="DA32" s="245"/>
      <c r="DB32" s="284">
        <f t="shared" si="91"/>
        <v>0</v>
      </c>
      <c r="DC32" s="245"/>
      <c r="DD32" s="245"/>
      <c r="DE32" s="245"/>
      <c r="DF32" s="284">
        <f t="shared" si="92"/>
        <v>0</v>
      </c>
      <c r="DG32" s="245"/>
      <c r="DH32" s="245"/>
      <c r="DI32" s="245"/>
      <c r="DJ32" s="284">
        <f t="shared" si="93"/>
        <v>0</v>
      </c>
      <c r="DK32" s="245"/>
      <c r="DL32" s="245"/>
      <c r="DM32" s="245"/>
      <c r="DN32" s="284">
        <f t="shared" si="94"/>
        <v>0</v>
      </c>
      <c r="DO32" s="245"/>
      <c r="DP32" s="245"/>
      <c r="DQ32" s="245"/>
      <c r="DR32" s="284">
        <f t="shared" si="95"/>
        <v>0</v>
      </c>
      <c r="DS32" s="245"/>
      <c r="DT32" s="245"/>
      <c r="DU32" s="245"/>
      <c r="DV32" s="284">
        <f t="shared" si="96"/>
        <v>0</v>
      </c>
      <c r="DW32" s="245"/>
      <c r="DX32" s="245"/>
      <c r="DY32" s="245"/>
      <c r="DZ32" s="284">
        <f t="shared" si="97"/>
        <v>0</v>
      </c>
      <c r="EA32" s="245"/>
      <c r="EB32" s="245"/>
      <c r="EC32" s="245"/>
      <c r="ED32" s="284">
        <f t="shared" si="98"/>
        <v>0</v>
      </c>
      <c r="EE32" s="245"/>
      <c r="EF32" s="245"/>
      <c r="EG32" s="245"/>
      <c r="EH32" s="284">
        <f t="shared" si="99"/>
        <v>0</v>
      </c>
      <c r="EI32" s="245"/>
      <c r="EJ32" s="245"/>
      <c r="EK32" s="245"/>
      <c r="EL32" s="284">
        <f t="shared" si="100"/>
        <v>0</v>
      </c>
      <c r="EM32" s="245"/>
      <c r="EN32" s="245"/>
      <c r="EO32" s="245"/>
      <c r="EP32" s="284">
        <f t="shared" si="101"/>
        <v>0</v>
      </c>
      <c r="EQ32" s="245"/>
      <c r="ER32" s="245"/>
      <c r="ES32" s="245"/>
      <c r="ET32" s="284">
        <f t="shared" si="102"/>
        <v>0</v>
      </c>
      <c r="EU32" s="245"/>
      <c r="EV32" s="245"/>
      <c r="EW32" s="245"/>
      <c r="EX32" s="284">
        <f t="shared" si="103"/>
        <v>0</v>
      </c>
      <c r="EY32" s="245"/>
      <c r="EZ32" s="245"/>
      <c r="FA32" s="245"/>
      <c r="FB32" s="284">
        <f t="shared" si="104"/>
        <v>0</v>
      </c>
      <c r="FC32" s="245"/>
      <c r="FD32" s="245"/>
      <c r="FE32" s="245"/>
      <c r="FF32" s="284">
        <f t="shared" si="105"/>
        <v>0</v>
      </c>
      <c r="FG32" s="245"/>
      <c r="FH32" s="245"/>
      <c r="FI32" s="245"/>
      <c r="FJ32" s="284">
        <f t="shared" si="106"/>
        <v>0</v>
      </c>
      <c r="FK32" s="245"/>
      <c r="FL32" s="245"/>
      <c r="FM32" s="245"/>
      <c r="FN32" s="284">
        <f t="shared" si="107"/>
        <v>0</v>
      </c>
      <c r="FO32" s="245"/>
      <c r="FP32" s="245"/>
      <c r="FQ32" s="245"/>
      <c r="FR32" s="284">
        <f t="shared" si="108"/>
        <v>0</v>
      </c>
      <c r="FS32" s="245"/>
      <c r="FT32" s="245"/>
      <c r="FU32" s="245"/>
      <c r="FV32" s="284">
        <f t="shared" si="109"/>
        <v>0</v>
      </c>
      <c r="FW32" s="245"/>
      <c r="FX32" s="245"/>
      <c r="FY32" s="245"/>
      <c r="FZ32" s="284">
        <f t="shared" si="110"/>
        <v>0</v>
      </c>
      <c r="GA32" s="245"/>
      <c r="GB32" s="245"/>
      <c r="GC32" s="245"/>
      <c r="GD32" s="284">
        <f t="shared" si="111"/>
        <v>0</v>
      </c>
      <c r="GE32" s="245"/>
      <c r="GF32" s="245"/>
      <c r="GG32" s="245"/>
      <c r="GH32" s="284">
        <f t="shared" si="112"/>
        <v>0</v>
      </c>
      <c r="GI32" s="245"/>
      <c r="GJ32" s="245"/>
      <c r="GK32" s="245"/>
      <c r="GL32" s="284">
        <f t="shared" si="113"/>
        <v>0</v>
      </c>
      <c r="GM32" s="245"/>
      <c r="GN32" s="245"/>
      <c r="GO32" s="245"/>
      <c r="GP32" s="284">
        <f t="shared" si="114"/>
        <v>0</v>
      </c>
      <c r="GQ32" s="245"/>
      <c r="GR32" s="245"/>
      <c r="GS32" s="245"/>
      <c r="GT32" s="284">
        <f t="shared" si="115"/>
        <v>0</v>
      </c>
      <c r="GU32" s="245"/>
      <c r="GV32" s="245"/>
      <c r="GW32" s="245"/>
      <c r="GX32" s="284">
        <f t="shared" si="116"/>
        <v>0</v>
      </c>
      <c r="GY32" s="245"/>
      <c r="GZ32" s="245"/>
      <c r="HA32" s="245"/>
      <c r="HB32" s="284">
        <f t="shared" si="117"/>
        <v>0</v>
      </c>
      <c r="HC32" s="245"/>
      <c r="HD32" s="245"/>
      <c r="HE32" s="245"/>
      <c r="HF32" s="284">
        <f t="shared" si="118"/>
        <v>0</v>
      </c>
      <c r="HG32" s="245"/>
      <c r="HH32" s="245"/>
      <c r="HI32" s="245"/>
      <c r="HJ32" s="284">
        <f t="shared" si="119"/>
        <v>0</v>
      </c>
      <c r="HK32" s="245"/>
      <c r="HL32" s="245"/>
      <c r="HM32" s="245"/>
      <c r="HN32" s="284">
        <f t="shared" si="120"/>
        <v>0</v>
      </c>
      <c r="HO32" s="245"/>
      <c r="HP32" s="245"/>
      <c r="HQ32" s="245"/>
      <c r="HR32" s="284">
        <f t="shared" si="121"/>
        <v>0</v>
      </c>
      <c r="HS32" s="245"/>
      <c r="HT32" s="245"/>
      <c r="HU32" s="245"/>
      <c r="HV32" s="284">
        <f t="shared" si="122"/>
        <v>0</v>
      </c>
      <c r="HW32" s="245"/>
      <c r="HX32" s="245"/>
      <c r="HY32" s="245"/>
      <c r="HZ32" s="284">
        <f t="shared" si="123"/>
        <v>0</v>
      </c>
      <c r="IA32" s="245"/>
      <c r="IB32" s="245"/>
      <c r="IC32" s="245"/>
      <c r="ID32" s="284">
        <f t="shared" si="124"/>
        <v>0</v>
      </c>
      <c r="IE32" s="245"/>
      <c r="IF32" s="245"/>
      <c r="IG32" s="245"/>
      <c r="IH32" s="284">
        <f t="shared" si="125"/>
        <v>0</v>
      </c>
      <c r="II32" s="245"/>
      <c r="IJ32" s="245"/>
      <c r="IK32" s="245"/>
      <c r="IL32" s="284">
        <f t="shared" si="126"/>
        <v>0</v>
      </c>
      <c r="IM32" s="245"/>
      <c r="IN32" s="245"/>
      <c r="IO32" s="245"/>
      <c r="IP32" s="284">
        <f t="shared" si="127"/>
        <v>0</v>
      </c>
      <c r="IQ32" s="253">
        <f t="shared" si="128"/>
        <v>0</v>
      </c>
      <c r="IR32" s="253">
        <f t="shared" si="129"/>
        <v>0</v>
      </c>
      <c r="IS32" s="253">
        <f t="shared" si="130"/>
        <v>0</v>
      </c>
      <c r="IT32" s="253">
        <f t="shared" si="131"/>
        <v>0</v>
      </c>
    </row>
    <row r="33" spans="1:254" ht="21.95" customHeight="1" x14ac:dyDescent="0.25">
      <c r="A33" s="336"/>
      <c r="B33" s="8" t="s">
        <v>185</v>
      </c>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3"/>
      <c r="CP33" s="253"/>
      <c r="CQ33" s="253"/>
      <c r="CR33" s="253"/>
      <c r="CS33" s="253"/>
      <c r="CT33" s="253"/>
      <c r="CU33" s="253"/>
      <c r="CV33" s="253"/>
      <c r="CW33" s="253"/>
      <c r="CX33" s="253"/>
      <c r="CY33" s="253"/>
      <c r="CZ33" s="253"/>
      <c r="DA33" s="253"/>
      <c r="DB33" s="253"/>
      <c r="DC33" s="253"/>
      <c r="DD33" s="253"/>
      <c r="DE33" s="253"/>
      <c r="DF33" s="253"/>
      <c r="DG33" s="253"/>
      <c r="DH33" s="253"/>
      <c r="DI33" s="253"/>
      <c r="DJ33" s="253"/>
      <c r="DK33" s="253"/>
      <c r="DL33" s="253"/>
      <c r="DM33" s="253"/>
      <c r="DN33" s="253"/>
      <c r="DO33" s="253"/>
      <c r="DP33" s="253"/>
      <c r="DQ33" s="253"/>
      <c r="DR33" s="253"/>
      <c r="DS33" s="253"/>
      <c r="DT33" s="253"/>
      <c r="DU33" s="253"/>
      <c r="DV33" s="253"/>
      <c r="DW33" s="253"/>
      <c r="DX33" s="253"/>
      <c r="DY33" s="253"/>
      <c r="DZ33" s="253"/>
      <c r="EA33" s="253"/>
      <c r="EB33" s="253"/>
      <c r="EC33" s="253"/>
      <c r="ED33" s="253"/>
      <c r="EE33" s="253"/>
      <c r="EF33" s="253"/>
      <c r="EG33" s="253"/>
      <c r="EH33" s="253"/>
      <c r="EI33" s="253"/>
      <c r="EJ33" s="253"/>
      <c r="EK33" s="253"/>
      <c r="EL33" s="253"/>
      <c r="EM33" s="253"/>
      <c r="EN33" s="253"/>
      <c r="EO33" s="253"/>
      <c r="EP33" s="253"/>
      <c r="EQ33" s="253"/>
      <c r="ER33" s="253"/>
      <c r="ES33" s="253"/>
      <c r="ET33" s="253"/>
      <c r="EU33" s="253"/>
      <c r="EV33" s="253"/>
      <c r="EW33" s="253"/>
      <c r="EX33" s="253"/>
      <c r="EY33" s="253"/>
      <c r="EZ33" s="253"/>
      <c r="FA33" s="253"/>
      <c r="FB33" s="253"/>
      <c r="FC33" s="253"/>
      <c r="FD33" s="253"/>
      <c r="FE33" s="253"/>
      <c r="FF33" s="253"/>
      <c r="FG33" s="253"/>
      <c r="FH33" s="253"/>
      <c r="FI33" s="253"/>
      <c r="FJ33" s="253"/>
      <c r="FK33" s="253"/>
      <c r="FL33" s="253"/>
      <c r="FM33" s="253"/>
      <c r="FN33" s="253"/>
      <c r="FO33" s="253"/>
      <c r="FP33" s="253"/>
      <c r="FQ33" s="253"/>
      <c r="FR33" s="253"/>
      <c r="FS33" s="253"/>
      <c r="FT33" s="253"/>
      <c r="FU33" s="253"/>
      <c r="FV33" s="253"/>
      <c r="FW33" s="253"/>
      <c r="FX33" s="253"/>
      <c r="FY33" s="253"/>
      <c r="FZ33" s="253"/>
      <c r="GA33" s="253"/>
      <c r="GB33" s="253"/>
      <c r="GC33" s="253"/>
      <c r="GD33" s="253"/>
      <c r="GE33" s="253"/>
      <c r="GF33" s="253"/>
      <c r="GG33" s="253"/>
      <c r="GH33" s="253"/>
      <c r="GI33" s="253"/>
      <c r="GJ33" s="253"/>
      <c r="GK33" s="253"/>
      <c r="GL33" s="253"/>
      <c r="GM33" s="253"/>
      <c r="GN33" s="253"/>
      <c r="GO33" s="253"/>
      <c r="GP33" s="253"/>
      <c r="GQ33" s="253"/>
      <c r="GR33" s="253"/>
      <c r="GS33" s="253"/>
      <c r="GT33" s="253"/>
      <c r="GU33" s="253"/>
      <c r="GV33" s="253"/>
      <c r="GW33" s="253"/>
      <c r="GX33" s="253"/>
      <c r="GY33" s="253"/>
      <c r="GZ33" s="253"/>
      <c r="HA33" s="253"/>
      <c r="HB33" s="253"/>
      <c r="HC33" s="253"/>
      <c r="HD33" s="253"/>
      <c r="HE33" s="253"/>
      <c r="HF33" s="253"/>
      <c r="HG33" s="253"/>
      <c r="HH33" s="253"/>
      <c r="HI33" s="253"/>
      <c r="HJ33" s="253"/>
      <c r="HK33" s="253"/>
      <c r="HL33" s="253"/>
      <c r="HM33" s="253"/>
      <c r="HN33" s="253"/>
      <c r="HO33" s="253"/>
      <c r="HP33" s="253"/>
      <c r="HQ33" s="253"/>
      <c r="HR33" s="253"/>
      <c r="HS33" s="253"/>
      <c r="HT33" s="253"/>
      <c r="HU33" s="253"/>
      <c r="HV33" s="253"/>
      <c r="HW33" s="253"/>
      <c r="HX33" s="253"/>
      <c r="HY33" s="253"/>
      <c r="HZ33" s="253"/>
      <c r="IA33" s="253"/>
      <c r="IB33" s="253"/>
      <c r="IC33" s="253"/>
      <c r="ID33" s="253"/>
      <c r="IE33" s="253"/>
      <c r="IF33" s="253"/>
      <c r="IG33" s="253"/>
      <c r="IH33" s="253"/>
      <c r="II33" s="253"/>
      <c r="IJ33" s="253"/>
      <c r="IK33" s="253"/>
      <c r="IL33" s="253"/>
      <c r="IM33" s="253"/>
      <c r="IN33" s="253"/>
      <c r="IO33" s="253"/>
      <c r="IP33" s="253"/>
      <c r="IQ33" s="253"/>
      <c r="IR33" s="253"/>
      <c r="IS33" s="253"/>
      <c r="IT33" s="253"/>
    </row>
    <row r="34" spans="1:254" ht="21.95" customHeight="1" x14ac:dyDescent="0.2">
      <c r="A34" s="276">
        <v>351010</v>
      </c>
      <c r="B34" s="239" t="s">
        <v>273</v>
      </c>
      <c r="C34" s="245"/>
      <c r="D34" s="245"/>
      <c r="E34" s="245"/>
      <c r="F34" s="284">
        <f>-D34+E34</f>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c r="AE34" s="245"/>
      <c r="AF34" s="245"/>
      <c r="AG34" s="245"/>
      <c r="AH34" s="284">
        <f>-AF34+AG34</f>
        <v>0</v>
      </c>
      <c r="AI34" s="245"/>
      <c r="AJ34" s="245"/>
      <c r="AK34" s="245"/>
      <c r="AL34" s="284">
        <f>-AJ34+AK34</f>
        <v>0</v>
      </c>
      <c r="AM34" s="245"/>
      <c r="AN34" s="245"/>
      <c r="AO34" s="245"/>
      <c r="AP34" s="284">
        <f>-AN34+AO34</f>
        <v>0</v>
      </c>
      <c r="AQ34" s="245"/>
      <c r="AR34" s="245"/>
      <c r="AS34" s="245"/>
      <c r="AT34" s="284">
        <f>-AR34+AS34</f>
        <v>0</v>
      </c>
      <c r="AU34" s="245"/>
      <c r="AV34" s="245"/>
      <c r="AW34" s="245"/>
      <c r="AX34" s="284">
        <f>-AV34+AW34</f>
        <v>0</v>
      </c>
      <c r="AY34" s="245"/>
      <c r="AZ34" s="245"/>
      <c r="BA34" s="245"/>
      <c r="BB34" s="284">
        <f>-AZ34+BA34</f>
        <v>0</v>
      </c>
      <c r="BC34" s="245"/>
      <c r="BD34" s="245"/>
      <c r="BE34" s="245"/>
      <c r="BF34" s="284">
        <f>-BD34+BE34</f>
        <v>0</v>
      </c>
      <c r="BG34" s="245"/>
      <c r="BH34" s="245"/>
      <c r="BI34" s="245"/>
      <c r="BJ34" s="284">
        <f>-BH34+BI34</f>
        <v>0</v>
      </c>
      <c r="BK34" s="245"/>
      <c r="BL34" s="245"/>
      <c r="BM34" s="245"/>
      <c r="BN34" s="284">
        <f>-BL34+BM34</f>
        <v>0</v>
      </c>
      <c r="BO34" s="245"/>
      <c r="BP34" s="245"/>
      <c r="BQ34" s="245"/>
      <c r="BR34" s="284">
        <f>-BP34+BQ34</f>
        <v>0</v>
      </c>
      <c r="BS34" s="245"/>
      <c r="BT34" s="245"/>
      <c r="BU34" s="245"/>
      <c r="BV34" s="284">
        <f>-BT34+BU34</f>
        <v>0</v>
      </c>
      <c r="BW34" s="245"/>
      <c r="BX34" s="245"/>
      <c r="BY34" s="245"/>
      <c r="BZ34" s="284">
        <f>-BX34+BY34</f>
        <v>0</v>
      </c>
      <c r="CA34" s="245"/>
      <c r="CB34" s="245"/>
      <c r="CC34" s="245"/>
      <c r="CD34" s="284">
        <f>-CB34+CC34</f>
        <v>0</v>
      </c>
      <c r="CE34" s="245"/>
      <c r="CF34" s="245"/>
      <c r="CG34" s="245"/>
      <c r="CH34" s="284">
        <f>-CF34+CG34</f>
        <v>0</v>
      </c>
      <c r="CI34" s="245"/>
      <c r="CJ34" s="245"/>
      <c r="CK34" s="245"/>
      <c r="CL34" s="284">
        <f>-CJ34+CK34</f>
        <v>0</v>
      </c>
      <c r="CM34" s="245"/>
      <c r="CN34" s="245"/>
      <c r="CO34" s="245"/>
      <c r="CP34" s="284">
        <f>-CN34+CO34</f>
        <v>0</v>
      </c>
      <c r="CQ34" s="245"/>
      <c r="CR34" s="245"/>
      <c r="CS34" s="245"/>
      <c r="CT34" s="284">
        <f>-CR34+CS34</f>
        <v>0</v>
      </c>
      <c r="CU34" s="245"/>
      <c r="CV34" s="245"/>
      <c r="CW34" s="245"/>
      <c r="CX34" s="284">
        <f>-CV34+CW34</f>
        <v>0</v>
      </c>
      <c r="CY34" s="245"/>
      <c r="CZ34" s="245"/>
      <c r="DA34" s="245"/>
      <c r="DB34" s="284">
        <f>-CZ34+DA34</f>
        <v>0</v>
      </c>
      <c r="DC34" s="245"/>
      <c r="DD34" s="245"/>
      <c r="DE34" s="245"/>
      <c r="DF34" s="284">
        <f>-DD34+DE34</f>
        <v>0</v>
      </c>
      <c r="DG34" s="245"/>
      <c r="DH34" s="245"/>
      <c r="DI34" s="245"/>
      <c r="DJ34" s="284">
        <f>-DH34+DI34</f>
        <v>0</v>
      </c>
      <c r="DK34" s="245"/>
      <c r="DL34" s="245"/>
      <c r="DM34" s="245"/>
      <c r="DN34" s="284">
        <f>-DL34+DM34</f>
        <v>0</v>
      </c>
      <c r="DO34" s="245"/>
      <c r="DP34" s="245"/>
      <c r="DQ34" s="245"/>
      <c r="DR34" s="284">
        <f>-DP34+DQ34</f>
        <v>0</v>
      </c>
      <c r="DS34" s="245"/>
      <c r="DT34" s="245"/>
      <c r="DU34" s="245"/>
      <c r="DV34" s="284">
        <f>-DT34+DU34</f>
        <v>0</v>
      </c>
      <c r="DW34" s="245"/>
      <c r="DX34" s="245"/>
      <c r="DY34" s="245"/>
      <c r="DZ34" s="284">
        <f>-DX34+DY34</f>
        <v>0</v>
      </c>
      <c r="EA34" s="245"/>
      <c r="EB34" s="245"/>
      <c r="EC34" s="245"/>
      <c r="ED34" s="284">
        <f>-EB34+EC34</f>
        <v>0</v>
      </c>
      <c r="EE34" s="245"/>
      <c r="EF34" s="245"/>
      <c r="EG34" s="245"/>
      <c r="EH34" s="284">
        <f>-EF34+EG34</f>
        <v>0</v>
      </c>
      <c r="EI34" s="245"/>
      <c r="EJ34" s="245"/>
      <c r="EK34" s="245"/>
      <c r="EL34" s="284">
        <f>-EJ34+EK34</f>
        <v>0</v>
      </c>
      <c r="EM34" s="245"/>
      <c r="EN34" s="245"/>
      <c r="EO34" s="245"/>
      <c r="EP34" s="284">
        <f>-EN34+EO34</f>
        <v>0</v>
      </c>
      <c r="EQ34" s="245"/>
      <c r="ER34" s="245"/>
      <c r="ES34" s="245"/>
      <c r="ET34" s="284">
        <f>-ER34+ES34</f>
        <v>0</v>
      </c>
      <c r="EU34" s="245"/>
      <c r="EV34" s="245"/>
      <c r="EW34" s="245"/>
      <c r="EX34" s="284">
        <f>-EV34+EW34</f>
        <v>0</v>
      </c>
      <c r="EY34" s="245"/>
      <c r="EZ34" s="245"/>
      <c r="FA34" s="245"/>
      <c r="FB34" s="284">
        <f>-EZ34+FA34</f>
        <v>0</v>
      </c>
      <c r="FC34" s="245"/>
      <c r="FD34" s="245"/>
      <c r="FE34" s="245"/>
      <c r="FF34" s="284">
        <f>-FD34+FE34</f>
        <v>0</v>
      </c>
      <c r="FG34" s="245"/>
      <c r="FH34" s="245"/>
      <c r="FI34" s="245"/>
      <c r="FJ34" s="284">
        <f>-FH34+FI34</f>
        <v>0</v>
      </c>
      <c r="FK34" s="245"/>
      <c r="FL34" s="245"/>
      <c r="FM34" s="245"/>
      <c r="FN34" s="284">
        <f>-FL34+FM34</f>
        <v>0</v>
      </c>
      <c r="FO34" s="245"/>
      <c r="FP34" s="245"/>
      <c r="FQ34" s="245"/>
      <c r="FR34" s="284">
        <f>-FP34+FQ34</f>
        <v>0</v>
      </c>
      <c r="FS34" s="245"/>
      <c r="FT34" s="245"/>
      <c r="FU34" s="245"/>
      <c r="FV34" s="284">
        <f>-FT34+FU34</f>
        <v>0</v>
      </c>
      <c r="FW34" s="245"/>
      <c r="FX34" s="245"/>
      <c r="FY34" s="245"/>
      <c r="FZ34" s="284">
        <f>-FX34+FY34</f>
        <v>0</v>
      </c>
      <c r="GA34" s="245"/>
      <c r="GB34" s="245"/>
      <c r="GC34" s="245"/>
      <c r="GD34" s="284">
        <f>-GB34+GC34</f>
        <v>0</v>
      </c>
      <c r="GE34" s="245"/>
      <c r="GF34" s="245"/>
      <c r="GG34" s="245"/>
      <c r="GH34" s="284">
        <f>-GF34+GG34</f>
        <v>0</v>
      </c>
      <c r="GI34" s="245"/>
      <c r="GJ34" s="245"/>
      <c r="GK34" s="245"/>
      <c r="GL34" s="284">
        <f>-GJ34+GK34</f>
        <v>0</v>
      </c>
      <c r="GM34" s="245"/>
      <c r="GN34" s="245"/>
      <c r="GO34" s="245"/>
      <c r="GP34" s="284">
        <f>-GN34+GO34</f>
        <v>0</v>
      </c>
      <c r="GQ34" s="245"/>
      <c r="GR34" s="245"/>
      <c r="GS34" s="245"/>
      <c r="GT34" s="284">
        <f>-GR34+GS34</f>
        <v>0</v>
      </c>
      <c r="GU34" s="245"/>
      <c r="GV34" s="245"/>
      <c r="GW34" s="245"/>
      <c r="GX34" s="284">
        <f>-GV34+GW34</f>
        <v>0</v>
      </c>
      <c r="GY34" s="245"/>
      <c r="GZ34" s="245"/>
      <c r="HA34" s="245"/>
      <c r="HB34" s="284">
        <f>-GZ34+HA34</f>
        <v>0</v>
      </c>
      <c r="HC34" s="245"/>
      <c r="HD34" s="245"/>
      <c r="HE34" s="245"/>
      <c r="HF34" s="284">
        <f>-HD34+HE34</f>
        <v>0</v>
      </c>
      <c r="HG34" s="245"/>
      <c r="HH34" s="245"/>
      <c r="HI34" s="245"/>
      <c r="HJ34" s="284">
        <f>-HH34+HI34</f>
        <v>0</v>
      </c>
      <c r="HK34" s="245"/>
      <c r="HL34" s="245"/>
      <c r="HM34" s="245"/>
      <c r="HN34" s="284">
        <f>-HL34+HM34</f>
        <v>0</v>
      </c>
      <c r="HO34" s="245"/>
      <c r="HP34" s="245"/>
      <c r="HQ34" s="245"/>
      <c r="HR34" s="284">
        <f>-HP34+HQ34</f>
        <v>0</v>
      </c>
      <c r="HS34" s="245"/>
      <c r="HT34" s="245"/>
      <c r="HU34" s="245"/>
      <c r="HV34" s="284">
        <f>-HT34+HU34</f>
        <v>0</v>
      </c>
      <c r="HW34" s="245"/>
      <c r="HX34" s="245"/>
      <c r="HY34" s="245"/>
      <c r="HZ34" s="284">
        <f>-HX34+HY34</f>
        <v>0</v>
      </c>
      <c r="IA34" s="245"/>
      <c r="IB34" s="245"/>
      <c r="IC34" s="245"/>
      <c r="ID34" s="284">
        <f>-IB34+IC34</f>
        <v>0</v>
      </c>
      <c r="IE34" s="245"/>
      <c r="IF34" s="245"/>
      <c r="IG34" s="245"/>
      <c r="IH34" s="284">
        <f>-IF34+IG34</f>
        <v>0</v>
      </c>
      <c r="II34" s="245"/>
      <c r="IJ34" s="245"/>
      <c r="IK34" s="245"/>
      <c r="IL34" s="284">
        <f>-IJ34+IK34</f>
        <v>0</v>
      </c>
      <c r="IM34" s="245"/>
      <c r="IN34" s="245"/>
      <c r="IO34" s="245"/>
      <c r="IP34" s="284">
        <f>-IN34+IO34</f>
        <v>0</v>
      </c>
      <c r="IQ34" s="253">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53">
        <f t="shared" si="132"/>
        <v>0</v>
      </c>
      <c r="IS34" s="253">
        <f t="shared" si="132"/>
        <v>0</v>
      </c>
      <c r="IT34" s="253">
        <f t="shared" si="132"/>
        <v>0</v>
      </c>
    </row>
    <row r="35" spans="1:254" ht="21.95" customHeight="1" x14ac:dyDescent="0.2">
      <c r="A35" s="276">
        <v>351020</v>
      </c>
      <c r="B35" s="239" t="s">
        <v>275</v>
      </c>
      <c r="C35" s="245"/>
      <c r="D35" s="245"/>
      <c r="E35" s="245"/>
      <c r="F35" s="284">
        <f>-D35+E35</f>
        <v>0</v>
      </c>
      <c r="G35" s="245"/>
      <c r="H35" s="245"/>
      <c r="I35" s="245"/>
      <c r="J35" s="284">
        <f>-H35+I35</f>
        <v>0</v>
      </c>
      <c r="K35" s="245"/>
      <c r="L35" s="245"/>
      <c r="M35" s="245"/>
      <c r="N35" s="284">
        <f>-L35+M35</f>
        <v>0</v>
      </c>
      <c r="O35" s="245"/>
      <c r="P35" s="245"/>
      <c r="Q35" s="245"/>
      <c r="R35" s="284">
        <f>-P35+Q35</f>
        <v>0</v>
      </c>
      <c r="S35" s="245"/>
      <c r="T35" s="245"/>
      <c r="U35" s="245"/>
      <c r="V35" s="284">
        <f>-T35+U35</f>
        <v>0</v>
      </c>
      <c r="W35" s="245"/>
      <c r="X35" s="245"/>
      <c r="Y35" s="245"/>
      <c r="Z35" s="284">
        <f>-X35+Y35</f>
        <v>0</v>
      </c>
      <c r="AA35" s="245"/>
      <c r="AB35" s="245"/>
      <c r="AC35" s="245"/>
      <c r="AD35" s="284">
        <f>-AB35+AC35</f>
        <v>0</v>
      </c>
      <c r="AE35" s="245"/>
      <c r="AF35" s="245"/>
      <c r="AG35" s="245"/>
      <c r="AH35" s="284">
        <f>-AF35+AG35</f>
        <v>0</v>
      </c>
      <c r="AI35" s="245"/>
      <c r="AJ35" s="245"/>
      <c r="AK35" s="245"/>
      <c r="AL35" s="284">
        <f>-AJ35+AK35</f>
        <v>0</v>
      </c>
      <c r="AM35" s="245"/>
      <c r="AN35" s="245"/>
      <c r="AO35" s="245"/>
      <c r="AP35" s="284">
        <f>-AN35+AO35</f>
        <v>0</v>
      </c>
      <c r="AQ35" s="245"/>
      <c r="AR35" s="245"/>
      <c r="AS35" s="245"/>
      <c r="AT35" s="284">
        <f>-AR35+AS35</f>
        <v>0</v>
      </c>
      <c r="AU35" s="245"/>
      <c r="AV35" s="245"/>
      <c r="AW35" s="245"/>
      <c r="AX35" s="284">
        <f>-AV35+AW35</f>
        <v>0</v>
      </c>
      <c r="AY35" s="245"/>
      <c r="AZ35" s="245"/>
      <c r="BA35" s="245"/>
      <c r="BB35" s="284">
        <f>-AZ35+BA35</f>
        <v>0</v>
      </c>
      <c r="BC35" s="245"/>
      <c r="BD35" s="245"/>
      <c r="BE35" s="245"/>
      <c r="BF35" s="284">
        <f>-BD35+BE35</f>
        <v>0</v>
      </c>
      <c r="BG35" s="245"/>
      <c r="BH35" s="245"/>
      <c r="BI35" s="245"/>
      <c r="BJ35" s="284">
        <f>-BH35+BI35</f>
        <v>0</v>
      </c>
      <c r="BK35" s="245"/>
      <c r="BL35" s="245"/>
      <c r="BM35" s="245"/>
      <c r="BN35" s="284">
        <f>-BL35+BM35</f>
        <v>0</v>
      </c>
      <c r="BO35" s="245"/>
      <c r="BP35" s="245"/>
      <c r="BQ35" s="245"/>
      <c r="BR35" s="284">
        <f>-BP35+BQ35</f>
        <v>0</v>
      </c>
      <c r="BS35" s="245"/>
      <c r="BT35" s="245"/>
      <c r="BU35" s="245"/>
      <c r="BV35" s="284">
        <f>-BT35+BU35</f>
        <v>0</v>
      </c>
      <c r="BW35" s="245"/>
      <c r="BX35" s="245"/>
      <c r="BY35" s="245"/>
      <c r="BZ35" s="284">
        <f>-BX35+BY35</f>
        <v>0</v>
      </c>
      <c r="CA35" s="245"/>
      <c r="CB35" s="245"/>
      <c r="CC35" s="245"/>
      <c r="CD35" s="284">
        <f>-CB35+CC35</f>
        <v>0</v>
      </c>
      <c r="CE35" s="245"/>
      <c r="CF35" s="245"/>
      <c r="CG35" s="245"/>
      <c r="CH35" s="284">
        <f>-CF35+CG35</f>
        <v>0</v>
      </c>
      <c r="CI35" s="245"/>
      <c r="CJ35" s="245"/>
      <c r="CK35" s="245"/>
      <c r="CL35" s="284">
        <f>-CJ35+CK35</f>
        <v>0</v>
      </c>
      <c r="CM35" s="245"/>
      <c r="CN35" s="245"/>
      <c r="CO35" s="245"/>
      <c r="CP35" s="284">
        <f>-CN35+CO35</f>
        <v>0</v>
      </c>
      <c r="CQ35" s="245"/>
      <c r="CR35" s="245"/>
      <c r="CS35" s="245"/>
      <c r="CT35" s="284">
        <f>-CR35+CS35</f>
        <v>0</v>
      </c>
      <c r="CU35" s="245"/>
      <c r="CV35" s="245"/>
      <c r="CW35" s="245"/>
      <c r="CX35" s="284">
        <f>-CV35+CW35</f>
        <v>0</v>
      </c>
      <c r="CY35" s="245"/>
      <c r="CZ35" s="245"/>
      <c r="DA35" s="245"/>
      <c r="DB35" s="284">
        <f>-CZ35+DA35</f>
        <v>0</v>
      </c>
      <c r="DC35" s="245"/>
      <c r="DD35" s="245"/>
      <c r="DE35" s="245"/>
      <c r="DF35" s="284">
        <f>-DD35+DE35</f>
        <v>0</v>
      </c>
      <c r="DG35" s="245"/>
      <c r="DH35" s="245"/>
      <c r="DI35" s="245"/>
      <c r="DJ35" s="284">
        <f>-DH35+DI35</f>
        <v>0</v>
      </c>
      <c r="DK35" s="245"/>
      <c r="DL35" s="245"/>
      <c r="DM35" s="245"/>
      <c r="DN35" s="284">
        <f>-DL35+DM35</f>
        <v>0</v>
      </c>
      <c r="DO35" s="245"/>
      <c r="DP35" s="245"/>
      <c r="DQ35" s="245"/>
      <c r="DR35" s="284">
        <f>-DP35+DQ35</f>
        <v>0</v>
      </c>
      <c r="DS35" s="245"/>
      <c r="DT35" s="245"/>
      <c r="DU35" s="245"/>
      <c r="DV35" s="284">
        <f>-DT35+DU35</f>
        <v>0</v>
      </c>
      <c r="DW35" s="245"/>
      <c r="DX35" s="245"/>
      <c r="DY35" s="245"/>
      <c r="DZ35" s="284">
        <f>-DX35+DY35</f>
        <v>0</v>
      </c>
      <c r="EA35" s="245"/>
      <c r="EB35" s="245"/>
      <c r="EC35" s="245"/>
      <c r="ED35" s="284">
        <f>-EB35+EC35</f>
        <v>0</v>
      </c>
      <c r="EE35" s="245"/>
      <c r="EF35" s="245"/>
      <c r="EG35" s="245"/>
      <c r="EH35" s="284">
        <f>-EF35+EG35</f>
        <v>0</v>
      </c>
      <c r="EI35" s="245"/>
      <c r="EJ35" s="245"/>
      <c r="EK35" s="245"/>
      <c r="EL35" s="284">
        <f>-EJ35+EK35</f>
        <v>0</v>
      </c>
      <c r="EM35" s="245"/>
      <c r="EN35" s="245"/>
      <c r="EO35" s="245"/>
      <c r="EP35" s="284">
        <f>-EN35+EO35</f>
        <v>0</v>
      </c>
      <c r="EQ35" s="245"/>
      <c r="ER35" s="245"/>
      <c r="ES35" s="245"/>
      <c r="ET35" s="284">
        <f>-ER35+ES35</f>
        <v>0</v>
      </c>
      <c r="EU35" s="245"/>
      <c r="EV35" s="245"/>
      <c r="EW35" s="245"/>
      <c r="EX35" s="284">
        <f>-EV35+EW35</f>
        <v>0</v>
      </c>
      <c r="EY35" s="245"/>
      <c r="EZ35" s="245"/>
      <c r="FA35" s="245"/>
      <c r="FB35" s="284">
        <f>-EZ35+FA35</f>
        <v>0</v>
      </c>
      <c r="FC35" s="245"/>
      <c r="FD35" s="245"/>
      <c r="FE35" s="245"/>
      <c r="FF35" s="284">
        <f>-FD35+FE35</f>
        <v>0</v>
      </c>
      <c r="FG35" s="245"/>
      <c r="FH35" s="245"/>
      <c r="FI35" s="245"/>
      <c r="FJ35" s="284">
        <f>-FH35+FI35</f>
        <v>0</v>
      </c>
      <c r="FK35" s="245"/>
      <c r="FL35" s="245"/>
      <c r="FM35" s="245"/>
      <c r="FN35" s="284">
        <f>-FL35+FM35</f>
        <v>0</v>
      </c>
      <c r="FO35" s="245"/>
      <c r="FP35" s="245"/>
      <c r="FQ35" s="245"/>
      <c r="FR35" s="284">
        <f>-FP35+FQ35</f>
        <v>0</v>
      </c>
      <c r="FS35" s="245"/>
      <c r="FT35" s="245"/>
      <c r="FU35" s="245"/>
      <c r="FV35" s="284">
        <f>-FT35+FU35</f>
        <v>0</v>
      </c>
      <c r="FW35" s="245"/>
      <c r="FX35" s="245"/>
      <c r="FY35" s="245"/>
      <c r="FZ35" s="284">
        <f>-FX35+FY35</f>
        <v>0</v>
      </c>
      <c r="GA35" s="245"/>
      <c r="GB35" s="245"/>
      <c r="GC35" s="245"/>
      <c r="GD35" s="284">
        <f>-GB35+GC35</f>
        <v>0</v>
      </c>
      <c r="GE35" s="245"/>
      <c r="GF35" s="245"/>
      <c r="GG35" s="245"/>
      <c r="GH35" s="284">
        <f>-GF35+GG35</f>
        <v>0</v>
      </c>
      <c r="GI35" s="245"/>
      <c r="GJ35" s="245"/>
      <c r="GK35" s="245"/>
      <c r="GL35" s="284">
        <f>-GJ35+GK35</f>
        <v>0</v>
      </c>
      <c r="GM35" s="245"/>
      <c r="GN35" s="245"/>
      <c r="GO35" s="245"/>
      <c r="GP35" s="284">
        <f>-GN35+GO35</f>
        <v>0</v>
      </c>
      <c r="GQ35" s="245"/>
      <c r="GR35" s="245"/>
      <c r="GS35" s="245"/>
      <c r="GT35" s="284">
        <f>-GR35+GS35</f>
        <v>0</v>
      </c>
      <c r="GU35" s="245"/>
      <c r="GV35" s="245"/>
      <c r="GW35" s="245"/>
      <c r="GX35" s="284">
        <f>-GV35+GW35</f>
        <v>0</v>
      </c>
      <c r="GY35" s="245"/>
      <c r="GZ35" s="245"/>
      <c r="HA35" s="245"/>
      <c r="HB35" s="284">
        <f>-GZ35+HA35</f>
        <v>0</v>
      </c>
      <c r="HC35" s="245"/>
      <c r="HD35" s="245"/>
      <c r="HE35" s="245"/>
      <c r="HF35" s="284">
        <f>-HD35+HE35</f>
        <v>0</v>
      </c>
      <c r="HG35" s="245"/>
      <c r="HH35" s="245"/>
      <c r="HI35" s="245"/>
      <c r="HJ35" s="284">
        <f>-HH35+HI35</f>
        <v>0</v>
      </c>
      <c r="HK35" s="245"/>
      <c r="HL35" s="245"/>
      <c r="HM35" s="245"/>
      <c r="HN35" s="284">
        <f>-HL35+HM35</f>
        <v>0</v>
      </c>
      <c r="HO35" s="245"/>
      <c r="HP35" s="245"/>
      <c r="HQ35" s="245"/>
      <c r="HR35" s="284">
        <f>-HP35+HQ35</f>
        <v>0</v>
      </c>
      <c r="HS35" s="245"/>
      <c r="HT35" s="245"/>
      <c r="HU35" s="245"/>
      <c r="HV35" s="284">
        <f>-HT35+HU35</f>
        <v>0</v>
      </c>
      <c r="HW35" s="245"/>
      <c r="HX35" s="245"/>
      <c r="HY35" s="245"/>
      <c r="HZ35" s="284">
        <f>-HX35+HY35</f>
        <v>0</v>
      </c>
      <c r="IA35" s="245"/>
      <c r="IB35" s="245"/>
      <c r="IC35" s="245"/>
      <c r="ID35" s="284">
        <f>-IB35+IC35</f>
        <v>0</v>
      </c>
      <c r="IE35" s="245"/>
      <c r="IF35" s="245"/>
      <c r="IG35" s="245"/>
      <c r="IH35" s="284">
        <f>-IF35+IG35</f>
        <v>0</v>
      </c>
      <c r="II35" s="245"/>
      <c r="IJ35" s="245"/>
      <c r="IK35" s="245"/>
      <c r="IL35" s="284">
        <f>-IJ35+IK35</f>
        <v>0</v>
      </c>
      <c r="IM35" s="245"/>
      <c r="IN35" s="245"/>
      <c r="IO35" s="245"/>
      <c r="IP35" s="284">
        <f>-IN35+IO35</f>
        <v>0</v>
      </c>
      <c r="IQ35" s="253">
        <f t="shared" si="132"/>
        <v>0</v>
      </c>
      <c r="IR35" s="253">
        <f t="shared" si="132"/>
        <v>0</v>
      </c>
      <c r="IS35" s="253">
        <f t="shared" si="132"/>
        <v>0</v>
      </c>
      <c r="IT35" s="253">
        <f t="shared" si="132"/>
        <v>0</v>
      </c>
    </row>
    <row r="36" spans="1:254" ht="21.95" customHeight="1" x14ac:dyDescent="0.2">
      <c r="A36" s="276">
        <v>351030</v>
      </c>
      <c r="B36" s="239" t="s">
        <v>274</v>
      </c>
      <c r="C36" s="245"/>
      <c r="D36" s="245"/>
      <c r="E36" s="245"/>
      <c r="F36" s="284">
        <f>-D36+E36</f>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c r="AE36" s="245"/>
      <c r="AF36" s="245"/>
      <c r="AG36" s="245"/>
      <c r="AH36" s="284">
        <f>-AF36+AG36</f>
        <v>0</v>
      </c>
      <c r="AI36" s="245"/>
      <c r="AJ36" s="245"/>
      <c r="AK36" s="245"/>
      <c r="AL36" s="284">
        <f>-AJ36+AK36</f>
        <v>0</v>
      </c>
      <c r="AM36" s="245"/>
      <c r="AN36" s="245"/>
      <c r="AO36" s="245"/>
      <c r="AP36" s="284">
        <f>-AN36+AO36</f>
        <v>0</v>
      </c>
      <c r="AQ36" s="245"/>
      <c r="AR36" s="245"/>
      <c r="AS36" s="245"/>
      <c r="AT36" s="284">
        <f>-AR36+AS36</f>
        <v>0</v>
      </c>
      <c r="AU36" s="245"/>
      <c r="AV36" s="245"/>
      <c r="AW36" s="245"/>
      <c r="AX36" s="284">
        <f>-AV36+AW36</f>
        <v>0</v>
      </c>
      <c r="AY36" s="245"/>
      <c r="AZ36" s="245"/>
      <c r="BA36" s="245"/>
      <c r="BB36" s="284">
        <f>-AZ36+BA36</f>
        <v>0</v>
      </c>
      <c r="BC36" s="245"/>
      <c r="BD36" s="245"/>
      <c r="BE36" s="245"/>
      <c r="BF36" s="284">
        <f>-BD36+BE36</f>
        <v>0</v>
      </c>
      <c r="BG36" s="245"/>
      <c r="BH36" s="245"/>
      <c r="BI36" s="245"/>
      <c r="BJ36" s="284">
        <f>-BH36+BI36</f>
        <v>0</v>
      </c>
      <c r="BK36" s="245"/>
      <c r="BL36" s="245"/>
      <c r="BM36" s="245"/>
      <c r="BN36" s="284">
        <f>-BL36+BM36</f>
        <v>0</v>
      </c>
      <c r="BO36" s="245"/>
      <c r="BP36" s="245"/>
      <c r="BQ36" s="245"/>
      <c r="BR36" s="284">
        <f>-BP36+BQ36</f>
        <v>0</v>
      </c>
      <c r="BS36" s="245"/>
      <c r="BT36" s="245"/>
      <c r="BU36" s="245"/>
      <c r="BV36" s="284">
        <f>-BT36+BU36</f>
        <v>0</v>
      </c>
      <c r="BW36" s="245"/>
      <c r="BX36" s="245"/>
      <c r="BY36" s="245"/>
      <c r="BZ36" s="284">
        <f>-BX36+BY36</f>
        <v>0</v>
      </c>
      <c r="CA36" s="245"/>
      <c r="CB36" s="245"/>
      <c r="CC36" s="245"/>
      <c r="CD36" s="284">
        <f>-CB36+CC36</f>
        <v>0</v>
      </c>
      <c r="CE36" s="245"/>
      <c r="CF36" s="245"/>
      <c r="CG36" s="245"/>
      <c r="CH36" s="284">
        <f>-CF36+CG36</f>
        <v>0</v>
      </c>
      <c r="CI36" s="245"/>
      <c r="CJ36" s="245"/>
      <c r="CK36" s="245"/>
      <c r="CL36" s="284">
        <f>-CJ36+CK36</f>
        <v>0</v>
      </c>
      <c r="CM36" s="245"/>
      <c r="CN36" s="245"/>
      <c r="CO36" s="245"/>
      <c r="CP36" s="284">
        <f>-CN36+CO36</f>
        <v>0</v>
      </c>
      <c r="CQ36" s="245"/>
      <c r="CR36" s="245"/>
      <c r="CS36" s="245"/>
      <c r="CT36" s="284">
        <f>-CR36+CS36</f>
        <v>0</v>
      </c>
      <c r="CU36" s="245"/>
      <c r="CV36" s="245"/>
      <c r="CW36" s="245"/>
      <c r="CX36" s="284">
        <f>-CV36+CW36</f>
        <v>0</v>
      </c>
      <c r="CY36" s="245"/>
      <c r="CZ36" s="245"/>
      <c r="DA36" s="245"/>
      <c r="DB36" s="284">
        <f>-CZ36+DA36</f>
        <v>0</v>
      </c>
      <c r="DC36" s="245"/>
      <c r="DD36" s="245"/>
      <c r="DE36" s="245"/>
      <c r="DF36" s="284">
        <f>-DD36+DE36</f>
        <v>0</v>
      </c>
      <c r="DG36" s="245"/>
      <c r="DH36" s="245"/>
      <c r="DI36" s="245"/>
      <c r="DJ36" s="284">
        <f>-DH36+DI36</f>
        <v>0</v>
      </c>
      <c r="DK36" s="245"/>
      <c r="DL36" s="245"/>
      <c r="DM36" s="245"/>
      <c r="DN36" s="284">
        <f>-DL36+DM36</f>
        <v>0</v>
      </c>
      <c r="DO36" s="245"/>
      <c r="DP36" s="245"/>
      <c r="DQ36" s="245"/>
      <c r="DR36" s="284">
        <f>-DP36+DQ36</f>
        <v>0</v>
      </c>
      <c r="DS36" s="245"/>
      <c r="DT36" s="245"/>
      <c r="DU36" s="245"/>
      <c r="DV36" s="284">
        <f>-DT36+DU36</f>
        <v>0</v>
      </c>
      <c r="DW36" s="245"/>
      <c r="DX36" s="245"/>
      <c r="DY36" s="245"/>
      <c r="DZ36" s="284">
        <f>-DX36+DY36</f>
        <v>0</v>
      </c>
      <c r="EA36" s="245"/>
      <c r="EB36" s="245"/>
      <c r="EC36" s="245"/>
      <c r="ED36" s="284">
        <f>-EB36+EC36</f>
        <v>0</v>
      </c>
      <c r="EE36" s="245"/>
      <c r="EF36" s="245"/>
      <c r="EG36" s="245"/>
      <c r="EH36" s="284">
        <f>-EF36+EG36</f>
        <v>0</v>
      </c>
      <c r="EI36" s="245"/>
      <c r="EJ36" s="245"/>
      <c r="EK36" s="245"/>
      <c r="EL36" s="284">
        <f>-EJ36+EK36</f>
        <v>0</v>
      </c>
      <c r="EM36" s="245"/>
      <c r="EN36" s="245"/>
      <c r="EO36" s="245"/>
      <c r="EP36" s="284">
        <f>-EN36+EO36</f>
        <v>0</v>
      </c>
      <c r="EQ36" s="245"/>
      <c r="ER36" s="245"/>
      <c r="ES36" s="245"/>
      <c r="ET36" s="284">
        <f>-ER36+ES36</f>
        <v>0</v>
      </c>
      <c r="EU36" s="245"/>
      <c r="EV36" s="245"/>
      <c r="EW36" s="245"/>
      <c r="EX36" s="284">
        <f>-EV36+EW36</f>
        <v>0</v>
      </c>
      <c r="EY36" s="245"/>
      <c r="EZ36" s="245"/>
      <c r="FA36" s="245"/>
      <c r="FB36" s="284">
        <f>-EZ36+FA36</f>
        <v>0</v>
      </c>
      <c r="FC36" s="245"/>
      <c r="FD36" s="245"/>
      <c r="FE36" s="245"/>
      <c r="FF36" s="284">
        <f>-FD36+FE36</f>
        <v>0</v>
      </c>
      <c r="FG36" s="245"/>
      <c r="FH36" s="245"/>
      <c r="FI36" s="245"/>
      <c r="FJ36" s="284">
        <f>-FH36+FI36</f>
        <v>0</v>
      </c>
      <c r="FK36" s="245"/>
      <c r="FL36" s="245"/>
      <c r="FM36" s="245"/>
      <c r="FN36" s="284">
        <f>-FL36+FM36</f>
        <v>0</v>
      </c>
      <c r="FO36" s="245"/>
      <c r="FP36" s="245"/>
      <c r="FQ36" s="245"/>
      <c r="FR36" s="284">
        <f>-FP36+FQ36</f>
        <v>0</v>
      </c>
      <c r="FS36" s="245"/>
      <c r="FT36" s="245"/>
      <c r="FU36" s="245"/>
      <c r="FV36" s="284">
        <f>-FT36+FU36</f>
        <v>0</v>
      </c>
      <c r="FW36" s="245"/>
      <c r="FX36" s="245"/>
      <c r="FY36" s="245"/>
      <c r="FZ36" s="284">
        <f>-FX36+FY36</f>
        <v>0</v>
      </c>
      <c r="GA36" s="245"/>
      <c r="GB36" s="245"/>
      <c r="GC36" s="245"/>
      <c r="GD36" s="284">
        <f>-GB36+GC36</f>
        <v>0</v>
      </c>
      <c r="GE36" s="245"/>
      <c r="GF36" s="245"/>
      <c r="GG36" s="245"/>
      <c r="GH36" s="284">
        <f>-GF36+GG36</f>
        <v>0</v>
      </c>
      <c r="GI36" s="245"/>
      <c r="GJ36" s="245"/>
      <c r="GK36" s="245"/>
      <c r="GL36" s="284">
        <f>-GJ36+GK36</f>
        <v>0</v>
      </c>
      <c r="GM36" s="245"/>
      <c r="GN36" s="245"/>
      <c r="GO36" s="245"/>
      <c r="GP36" s="284">
        <f>-GN36+GO36</f>
        <v>0</v>
      </c>
      <c r="GQ36" s="245"/>
      <c r="GR36" s="245"/>
      <c r="GS36" s="245"/>
      <c r="GT36" s="284">
        <f>-GR36+GS36</f>
        <v>0</v>
      </c>
      <c r="GU36" s="245"/>
      <c r="GV36" s="245"/>
      <c r="GW36" s="245"/>
      <c r="GX36" s="284">
        <f>-GV36+GW36</f>
        <v>0</v>
      </c>
      <c r="GY36" s="245"/>
      <c r="GZ36" s="245"/>
      <c r="HA36" s="245"/>
      <c r="HB36" s="284">
        <f>-GZ36+HA36</f>
        <v>0</v>
      </c>
      <c r="HC36" s="245"/>
      <c r="HD36" s="245"/>
      <c r="HE36" s="245"/>
      <c r="HF36" s="284">
        <f>-HD36+HE36</f>
        <v>0</v>
      </c>
      <c r="HG36" s="245"/>
      <c r="HH36" s="245"/>
      <c r="HI36" s="245"/>
      <c r="HJ36" s="284">
        <f>-HH36+HI36</f>
        <v>0</v>
      </c>
      <c r="HK36" s="245"/>
      <c r="HL36" s="245"/>
      <c r="HM36" s="245"/>
      <c r="HN36" s="284">
        <f>-HL36+HM36</f>
        <v>0</v>
      </c>
      <c r="HO36" s="245"/>
      <c r="HP36" s="245"/>
      <c r="HQ36" s="245"/>
      <c r="HR36" s="284">
        <f>-HP36+HQ36</f>
        <v>0</v>
      </c>
      <c r="HS36" s="245"/>
      <c r="HT36" s="245"/>
      <c r="HU36" s="245"/>
      <c r="HV36" s="284">
        <f>-HT36+HU36</f>
        <v>0</v>
      </c>
      <c r="HW36" s="245"/>
      <c r="HX36" s="245"/>
      <c r="HY36" s="245"/>
      <c r="HZ36" s="284">
        <f>-HX36+HY36</f>
        <v>0</v>
      </c>
      <c r="IA36" s="245"/>
      <c r="IB36" s="245"/>
      <c r="IC36" s="245"/>
      <c r="ID36" s="284">
        <f>-IB36+IC36</f>
        <v>0</v>
      </c>
      <c r="IE36" s="245"/>
      <c r="IF36" s="245"/>
      <c r="IG36" s="245"/>
      <c r="IH36" s="284">
        <f>-IF36+IG36</f>
        <v>0</v>
      </c>
      <c r="II36" s="245"/>
      <c r="IJ36" s="245"/>
      <c r="IK36" s="245"/>
      <c r="IL36" s="284">
        <f>-IJ36+IK36</f>
        <v>0</v>
      </c>
      <c r="IM36" s="245"/>
      <c r="IN36" s="245"/>
      <c r="IO36" s="245"/>
      <c r="IP36" s="284">
        <f>-IN36+IO36</f>
        <v>0</v>
      </c>
      <c r="IQ36" s="253">
        <f t="shared" si="132"/>
        <v>0</v>
      </c>
      <c r="IR36" s="253">
        <f t="shared" si="132"/>
        <v>0</v>
      </c>
      <c r="IS36" s="253">
        <f t="shared" si="132"/>
        <v>0</v>
      </c>
      <c r="IT36" s="253">
        <f t="shared" si="132"/>
        <v>0</v>
      </c>
    </row>
    <row r="37" spans="1:254" ht="21.95" customHeight="1" x14ac:dyDescent="0.25">
      <c r="A37" s="276">
        <v>360000</v>
      </c>
      <c r="B37" s="244" t="s">
        <v>186</v>
      </c>
      <c r="C37" s="245"/>
      <c r="D37" s="245"/>
      <c r="E37" s="245"/>
      <c r="F37" s="284">
        <f>-D37+E37</f>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c r="AE37" s="245"/>
      <c r="AF37" s="245"/>
      <c r="AG37" s="245"/>
      <c r="AH37" s="284">
        <f>-AF37+AG37</f>
        <v>0</v>
      </c>
      <c r="AI37" s="245"/>
      <c r="AJ37" s="245"/>
      <c r="AK37" s="245"/>
      <c r="AL37" s="284">
        <f>-AJ37+AK37</f>
        <v>0</v>
      </c>
      <c r="AM37" s="245"/>
      <c r="AN37" s="245"/>
      <c r="AO37" s="245"/>
      <c r="AP37" s="284">
        <f>-AN37+AO37</f>
        <v>0</v>
      </c>
      <c r="AQ37" s="245"/>
      <c r="AR37" s="245"/>
      <c r="AS37" s="245"/>
      <c r="AT37" s="284">
        <f>-AR37+AS37</f>
        <v>0</v>
      </c>
      <c r="AU37" s="245"/>
      <c r="AV37" s="245"/>
      <c r="AW37" s="245"/>
      <c r="AX37" s="284">
        <f>-AV37+AW37</f>
        <v>0</v>
      </c>
      <c r="AY37" s="245"/>
      <c r="AZ37" s="245"/>
      <c r="BA37" s="245"/>
      <c r="BB37" s="284">
        <f>-AZ37+BA37</f>
        <v>0</v>
      </c>
      <c r="BC37" s="245"/>
      <c r="BD37" s="245"/>
      <c r="BE37" s="245"/>
      <c r="BF37" s="284">
        <f>-BD37+BE37</f>
        <v>0</v>
      </c>
      <c r="BG37" s="245"/>
      <c r="BH37" s="245"/>
      <c r="BI37" s="245"/>
      <c r="BJ37" s="284">
        <f>-BH37+BI37</f>
        <v>0</v>
      </c>
      <c r="BK37" s="245"/>
      <c r="BL37" s="245"/>
      <c r="BM37" s="245"/>
      <c r="BN37" s="284">
        <f>-BL37+BM37</f>
        <v>0</v>
      </c>
      <c r="BO37" s="245"/>
      <c r="BP37" s="245"/>
      <c r="BQ37" s="245"/>
      <c r="BR37" s="284">
        <f>-BP37+BQ37</f>
        <v>0</v>
      </c>
      <c r="BS37" s="245"/>
      <c r="BT37" s="245"/>
      <c r="BU37" s="245"/>
      <c r="BV37" s="284">
        <f>-BT37+BU37</f>
        <v>0</v>
      </c>
      <c r="BW37" s="245"/>
      <c r="BX37" s="245"/>
      <c r="BY37" s="245"/>
      <c r="BZ37" s="284">
        <f>-BX37+BY37</f>
        <v>0</v>
      </c>
      <c r="CA37" s="245"/>
      <c r="CB37" s="245"/>
      <c r="CC37" s="245"/>
      <c r="CD37" s="284">
        <f>-CB37+CC37</f>
        <v>0</v>
      </c>
      <c r="CE37" s="245"/>
      <c r="CF37" s="245"/>
      <c r="CG37" s="245"/>
      <c r="CH37" s="284">
        <f>-CF37+CG37</f>
        <v>0</v>
      </c>
      <c r="CI37" s="245"/>
      <c r="CJ37" s="245"/>
      <c r="CK37" s="245"/>
      <c r="CL37" s="284">
        <f>-CJ37+CK37</f>
        <v>0</v>
      </c>
      <c r="CM37" s="245"/>
      <c r="CN37" s="245"/>
      <c r="CO37" s="245"/>
      <c r="CP37" s="284">
        <f>-CN37+CO37</f>
        <v>0</v>
      </c>
      <c r="CQ37" s="245"/>
      <c r="CR37" s="245"/>
      <c r="CS37" s="245"/>
      <c r="CT37" s="284">
        <f>-CR37+CS37</f>
        <v>0</v>
      </c>
      <c r="CU37" s="245"/>
      <c r="CV37" s="245"/>
      <c r="CW37" s="245"/>
      <c r="CX37" s="284">
        <f>-CV37+CW37</f>
        <v>0</v>
      </c>
      <c r="CY37" s="245"/>
      <c r="CZ37" s="245"/>
      <c r="DA37" s="245"/>
      <c r="DB37" s="284">
        <f>-CZ37+DA37</f>
        <v>0</v>
      </c>
      <c r="DC37" s="245"/>
      <c r="DD37" s="245"/>
      <c r="DE37" s="245"/>
      <c r="DF37" s="284">
        <f>-DD37+DE37</f>
        <v>0</v>
      </c>
      <c r="DG37" s="245"/>
      <c r="DH37" s="245"/>
      <c r="DI37" s="245"/>
      <c r="DJ37" s="284">
        <f>-DH37+DI37</f>
        <v>0</v>
      </c>
      <c r="DK37" s="245"/>
      <c r="DL37" s="245"/>
      <c r="DM37" s="245"/>
      <c r="DN37" s="284">
        <f>-DL37+DM37</f>
        <v>0</v>
      </c>
      <c r="DO37" s="245"/>
      <c r="DP37" s="245"/>
      <c r="DQ37" s="245"/>
      <c r="DR37" s="284">
        <f>-DP37+DQ37</f>
        <v>0</v>
      </c>
      <c r="DS37" s="245"/>
      <c r="DT37" s="245"/>
      <c r="DU37" s="245"/>
      <c r="DV37" s="284">
        <f>-DT37+DU37</f>
        <v>0</v>
      </c>
      <c r="DW37" s="245"/>
      <c r="DX37" s="245"/>
      <c r="DY37" s="245"/>
      <c r="DZ37" s="284">
        <f>-DX37+DY37</f>
        <v>0</v>
      </c>
      <c r="EA37" s="245"/>
      <c r="EB37" s="245"/>
      <c r="EC37" s="245"/>
      <c r="ED37" s="284">
        <f>-EB37+EC37</f>
        <v>0</v>
      </c>
      <c r="EE37" s="245"/>
      <c r="EF37" s="245"/>
      <c r="EG37" s="245"/>
      <c r="EH37" s="284">
        <f>-EF37+EG37</f>
        <v>0</v>
      </c>
      <c r="EI37" s="245"/>
      <c r="EJ37" s="245"/>
      <c r="EK37" s="245"/>
      <c r="EL37" s="284">
        <f>-EJ37+EK37</f>
        <v>0</v>
      </c>
      <c r="EM37" s="245"/>
      <c r="EN37" s="245"/>
      <c r="EO37" s="245"/>
      <c r="EP37" s="284">
        <f>-EN37+EO37</f>
        <v>0</v>
      </c>
      <c r="EQ37" s="245"/>
      <c r="ER37" s="245"/>
      <c r="ES37" s="245"/>
      <c r="ET37" s="284">
        <f>-ER37+ES37</f>
        <v>0</v>
      </c>
      <c r="EU37" s="245"/>
      <c r="EV37" s="245"/>
      <c r="EW37" s="245"/>
      <c r="EX37" s="284">
        <f>-EV37+EW37</f>
        <v>0</v>
      </c>
      <c r="EY37" s="245"/>
      <c r="EZ37" s="245"/>
      <c r="FA37" s="245"/>
      <c r="FB37" s="284">
        <f>-EZ37+FA37</f>
        <v>0</v>
      </c>
      <c r="FC37" s="245"/>
      <c r="FD37" s="245"/>
      <c r="FE37" s="245"/>
      <c r="FF37" s="284">
        <f>-FD37+FE37</f>
        <v>0</v>
      </c>
      <c r="FG37" s="245"/>
      <c r="FH37" s="245"/>
      <c r="FI37" s="245"/>
      <c r="FJ37" s="284">
        <f>-FH37+FI37</f>
        <v>0</v>
      </c>
      <c r="FK37" s="245"/>
      <c r="FL37" s="245"/>
      <c r="FM37" s="245"/>
      <c r="FN37" s="284">
        <f>-FL37+FM37</f>
        <v>0</v>
      </c>
      <c r="FO37" s="245"/>
      <c r="FP37" s="245"/>
      <c r="FQ37" s="245"/>
      <c r="FR37" s="284">
        <f>-FP37+FQ37</f>
        <v>0</v>
      </c>
      <c r="FS37" s="245"/>
      <c r="FT37" s="245"/>
      <c r="FU37" s="245"/>
      <c r="FV37" s="284">
        <f>-FT37+FU37</f>
        <v>0</v>
      </c>
      <c r="FW37" s="245"/>
      <c r="FX37" s="245"/>
      <c r="FY37" s="245"/>
      <c r="FZ37" s="284">
        <f>-FX37+FY37</f>
        <v>0</v>
      </c>
      <c r="GA37" s="245"/>
      <c r="GB37" s="245"/>
      <c r="GC37" s="245"/>
      <c r="GD37" s="284">
        <f>-GB37+GC37</f>
        <v>0</v>
      </c>
      <c r="GE37" s="245"/>
      <c r="GF37" s="245"/>
      <c r="GG37" s="245"/>
      <c r="GH37" s="284">
        <f>-GF37+GG37</f>
        <v>0</v>
      </c>
      <c r="GI37" s="245"/>
      <c r="GJ37" s="245"/>
      <c r="GK37" s="245"/>
      <c r="GL37" s="284">
        <f>-GJ37+GK37</f>
        <v>0</v>
      </c>
      <c r="GM37" s="245"/>
      <c r="GN37" s="245"/>
      <c r="GO37" s="245"/>
      <c r="GP37" s="284">
        <f>-GN37+GO37</f>
        <v>0</v>
      </c>
      <c r="GQ37" s="245"/>
      <c r="GR37" s="245"/>
      <c r="GS37" s="245"/>
      <c r="GT37" s="284">
        <f>-GR37+GS37</f>
        <v>0</v>
      </c>
      <c r="GU37" s="245"/>
      <c r="GV37" s="245"/>
      <c r="GW37" s="245"/>
      <c r="GX37" s="284">
        <f>-GV37+GW37</f>
        <v>0</v>
      </c>
      <c r="GY37" s="245"/>
      <c r="GZ37" s="245"/>
      <c r="HA37" s="245"/>
      <c r="HB37" s="284">
        <f>-GZ37+HA37</f>
        <v>0</v>
      </c>
      <c r="HC37" s="245"/>
      <c r="HD37" s="245"/>
      <c r="HE37" s="245"/>
      <c r="HF37" s="284">
        <f>-HD37+HE37</f>
        <v>0</v>
      </c>
      <c r="HG37" s="245"/>
      <c r="HH37" s="245"/>
      <c r="HI37" s="245"/>
      <c r="HJ37" s="284">
        <f>-HH37+HI37</f>
        <v>0</v>
      </c>
      <c r="HK37" s="245"/>
      <c r="HL37" s="245"/>
      <c r="HM37" s="245"/>
      <c r="HN37" s="284">
        <f>-HL37+HM37</f>
        <v>0</v>
      </c>
      <c r="HO37" s="245"/>
      <c r="HP37" s="245"/>
      <c r="HQ37" s="245"/>
      <c r="HR37" s="284">
        <f>-HP37+HQ37</f>
        <v>0</v>
      </c>
      <c r="HS37" s="245"/>
      <c r="HT37" s="245"/>
      <c r="HU37" s="245"/>
      <c r="HV37" s="284">
        <f>-HT37+HU37</f>
        <v>0</v>
      </c>
      <c r="HW37" s="245"/>
      <c r="HX37" s="245"/>
      <c r="HY37" s="245"/>
      <c r="HZ37" s="284">
        <f>-HX37+HY37</f>
        <v>0</v>
      </c>
      <c r="IA37" s="245"/>
      <c r="IB37" s="245"/>
      <c r="IC37" s="245"/>
      <c r="ID37" s="284">
        <f>-IB37+IC37</f>
        <v>0</v>
      </c>
      <c r="IE37" s="245"/>
      <c r="IF37" s="245"/>
      <c r="IG37" s="245"/>
      <c r="IH37" s="284">
        <f>-IF37+IG37</f>
        <v>0</v>
      </c>
      <c r="II37" s="245"/>
      <c r="IJ37" s="245"/>
      <c r="IK37" s="245"/>
      <c r="IL37" s="284">
        <f>-IJ37+IK37</f>
        <v>0</v>
      </c>
      <c r="IM37" s="245"/>
      <c r="IN37" s="245"/>
      <c r="IO37" s="245"/>
      <c r="IP37" s="284">
        <f>-IN37+IO37</f>
        <v>0</v>
      </c>
      <c r="IQ37" s="253">
        <f t="shared" si="132"/>
        <v>0</v>
      </c>
      <c r="IR37" s="253">
        <f t="shared" si="132"/>
        <v>0</v>
      </c>
      <c r="IS37" s="253">
        <f t="shared" si="132"/>
        <v>0</v>
      </c>
      <c r="IT37" s="253">
        <f t="shared" si="132"/>
        <v>0</v>
      </c>
    </row>
    <row r="38" spans="1:254" ht="21.95" customHeight="1" x14ac:dyDescent="0.25">
      <c r="A38" s="276">
        <v>370000</v>
      </c>
      <c r="B38" s="244" t="s">
        <v>187</v>
      </c>
      <c r="C38" s="245"/>
      <c r="D38" s="245"/>
      <c r="E38" s="245"/>
      <c r="F38" s="284">
        <f>-D38+E38</f>
        <v>0</v>
      </c>
      <c r="G38" s="245"/>
      <c r="H38" s="245"/>
      <c r="I38" s="245"/>
      <c r="J38" s="284">
        <f>-H38+I38</f>
        <v>0</v>
      </c>
      <c r="K38" s="245"/>
      <c r="L38" s="245"/>
      <c r="M38" s="245"/>
      <c r="N38" s="284">
        <f>-L38+M38</f>
        <v>0</v>
      </c>
      <c r="O38" s="245"/>
      <c r="P38" s="245"/>
      <c r="Q38" s="245"/>
      <c r="R38" s="284">
        <f>-P38+Q38</f>
        <v>0</v>
      </c>
      <c r="S38" s="245"/>
      <c r="T38" s="245"/>
      <c r="U38" s="245"/>
      <c r="V38" s="284">
        <f>-T38+U38</f>
        <v>0</v>
      </c>
      <c r="W38" s="245"/>
      <c r="X38" s="245"/>
      <c r="Y38" s="245"/>
      <c r="Z38" s="284">
        <f>-X38+Y38</f>
        <v>0</v>
      </c>
      <c r="AA38" s="245"/>
      <c r="AB38" s="245"/>
      <c r="AC38" s="245"/>
      <c r="AD38" s="284">
        <f>-AB38+AC38</f>
        <v>0</v>
      </c>
      <c r="AE38" s="245"/>
      <c r="AF38" s="245"/>
      <c r="AG38" s="245"/>
      <c r="AH38" s="284">
        <f>-AF38+AG38</f>
        <v>0</v>
      </c>
      <c r="AI38" s="245"/>
      <c r="AJ38" s="245"/>
      <c r="AK38" s="245"/>
      <c r="AL38" s="284">
        <f>-AJ38+AK38</f>
        <v>0</v>
      </c>
      <c r="AM38" s="245"/>
      <c r="AN38" s="245"/>
      <c r="AO38" s="245"/>
      <c r="AP38" s="284">
        <f>-AN38+AO38</f>
        <v>0</v>
      </c>
      <c r="AQ38" s="245"/>
      <c r="AR38" s="245"/>
      <c r="AS38" s="245"/>
      <c r="AT38" s="284">
        <f>-AR38+AS38</f>
        <v>0</v>
      </c>
      <c r="AU38" s="245"/>
      <c r="AV38" s="245"/>
      <c r="AW38" s="245"/>
      <c r="AX38" s="284">
        <f>-AV38+AW38</f>
        <v>0</v>
      </c>
      <c r="AY38" s="245"/>
      <c r="AZ38" s="245"/>
      <c r="BA38" s="245"/>
      <c r="BB38" s="284">
        <f>-AZ38+BA38</f>
        <v>0</v>
      </c>
      <c r="BC38" s="245"/>
      <c r="BD38" s="245"/>
      <c r="BE38" s="245"/>
      <c r="BF38" s="284">
        <f>-BD38+BE38</f>
        <v>0</v>
      </c>
      <c r="BG38" s="245"/>
      <c r="BH38" s="245"/>
      <c r="BI38" s="245"/>
      <c r="BJ38" s="284">
        <f>-BH38+BI38</f>
        <v>0</v>
      </c>
      <c r="BK38" s="245"/>
      <c r="BL38" s="245"/>
      <c r="BM38" s="245"/>
      <c r="BN38" s="284">
        <f>-BL38+BM38</f>
        <v>0</v>
      </c>
      <c r="BO38" s="245"/>
      <c r="BP38" s="245"/>
      <c r="BQ38" s="245"/>
      <c r="BR38" s="284">
        <f>-BP38+BQ38</f>
        <v>0</v>
      </c>
      <c r="BS38" s="245"/>
      <c r="BT38" s="245"/>
      <c r="BU38" s="245"/>
      <c r="BV38" s="284">
        <f>-BT38+BU38</f>
        <v>0</v>
      </c>
      <c r="BW38" s="245"/>
      <c r="BX38" s="245"/>
      <c r="BY38" s="245"/>
      <c r="BZ38" s="284">
        <f>-BX38+BY38</f>
        <v>0</v>
      </c>
      <c r="CA38" s="245"/>
      <c r="CB38" s="245"/>
      <c r="CC38" s="245"/>
      <c r="CD38" s="284">
        <f>-CB38+CC38</f>
        <v>0</v>
      </c>
      <c r="CE38" s="245"/>
      <c r="CF38" s="245"/>
      <c r="CG38" s="245"/>
      <c r="CH38" s="284">
        <f>-CF38+CG38</f>
        <v>0</v>
      </c>
      <c r="CI38" s="245"/>
      <c r="CJ38" s="245"/>
      <c r="CK38" s="245"/>
      <c r="CL38" s="284">
        <f>-CJ38+CK38</f>
        <v>0</v>
      </c>
      <c r="CM38" s="245"/>
      <c r="CN38" s="245"/>
      <c r="CO38" s="245"/>
      <c r="CP38" s="284">
        <f>-CN38+CO38</f>
        <v>0</v>
      </c>
      <c r="CQ38" s="245"/>
      <c r="CR38" s="245"/>
      <c r="CS38" s="245"/>
      <c r="CT38" s="284">
        <f>-CR38+CS38</f>
        <v>0</v>
      </c>
      <c r="CU38" s="245"/>
      <c r="CV38" s="245"/>
      <c r="CW38" s="245"/>
      <c r="CX38" s="284">
        <f>-CV38+CW38</f>
        <v>0</v>
      </c>
      <c r="CY38" s="245"/>
      <c r="CZ38" s="245"/>
      <c r="DA38" s="245"/>
      <c r="DB38" s="284">
        <f>-CZ38+DA38</f>
        <v>0</v>
      </c>
      <c r="DC38" s="245"/>
      <c r="DD38" s="245"/>
      <c r="DE38" s="245"/>
      <c r="DF38" s="284">
        <f>-DD38+DE38</f>
        <v>0</v>
      </c>
      <c r="DG38" s="245"/>
      <c r="DH38" s="245"/>
      <c r="DI38" s="245"/>
      <c r="DJ38" s="284">
        <f>-DH38+DI38</f>
        <v>0</v>
      </c>
      <c r="DK38" s="245"/>
      <c r="DL38" s="245"/>
      <c r="DM38" s="245"/>
      <c r="DN38" s="284">
        <f>-DL38+DM38</f>
        <v>0</v>
      </c>
      <c r="DO38" s="245"/>
      <c r="DP38" s="245"/>
      <c r="DQ38" s="245"/>
      <c r="DR38" s="284">
        <f>-DP38+DQ38</f>
        <v>0</v>
      </c>
      <c r="DS38" s="245"/>
      <c r="DT38" s="245"/>
      <c r="DU38" s="245"/>
      <c r="DV38" s="284">
        <f>-DT38+DU38</f>
        <v>0</v>
      </c>
      <c r="DW38" s="245"/>
      <c r="DX38" s="245"/>
      <c r="DY38" s="245"/>
      <c r="DZ38" s="284">
        <f>-DX38+DY38</f>
        <v>0</v>
      </c>
      <c r="EA38" s="245"/>
      <c r="EB38" s="245"/>
      <c r="EC38" s="245"/>
      <c r="ED38" s="284">
        <f>-EB38+EC38</f>
        <v>0</v>
      </c>
      <c r="EE38" s="245"/>
      <c r="EF38" s="245"/>
      <c r="EG38" s="245"/>
      <c r="EH38" s="284">
        <f>-EF38+EG38</f>
        <v>0</v>
      </c>
      <c r="EI38" s="245"/>
      <c r="EJ38" s="245"/>
      <c r="EK38" s="245"/>
      <c r="EL38" s="284">
        <f>-EJ38+EK38</f>
        <v>0</v>
      </c>
      <c r="EM38" s="245"/>
      <c r="EN38" s="245"/>
      <c r="EO38" s="245"/>
      <c r="EP38" s="284">
        <f>-EN38+EO38</f>
        <v>0</v>
      </c>
      <c r="EQ38" s="245"/>
      <c r="ER38" s="245"/>
      <c r="ES38" s="245"/>
      <c r="ET38" s="284">
        <f>-ER38+ES38</f>
        <v>0</v>
      </c>
      <c r="EU38" s="245"/>
      <c r="EV38" s="245"/>
      <c r="EW38" s="245"/>
      <c r="EX38" s="284">
        <f>-EV38+EW38</f>
        <v>0</v>
      </c>
      <c r="EY38" s="245"/>
      <c r="EZ38" s="245"/>
      <c r="FA38" s="245"/>
      <c r="FB38" s="284">
        <f>-EZ38+FA38</f>
        <v>0</v>
      </c>
      <c r="FC38" s="245"/>
      <c r="FD38" s="245"/>
      <c r="FE38" s="245"/>
      <c r="FF38" s="284">
        <f>-FD38+FE38</f>
        <v>0</v>
      </c>
      <c r="FG38" s="245"/>
      <c r="FH38" s="245"/>
      <c r="FI38" s="245"/>
      <c r="FJ38" s="284">
        <f>-FH38+FI38</f>
        <v>0</v>
      </c>
      <c r="FK38" s="245"/>
      <c r="FL38" s="245"/>
      <c r="FM38" s="245"/>
      <c r="FN38" s="284">
        <f>-FL38+FM38</f>
        <v>0</v>
      </c>
      <c r="FO38" s="245"/>
      <c r="FP38" s="245"/>
      <c r="FQ38" s="245"/>
      <c r="FR38" s="284">
        <f>-FP38+FQ38</f>
        <v>0</v>
      </c>
      <c r="FS38" s="245"/>
      <c r="FT38" s="245"/>
      <c r="FU38" s="245"/>
      <c r="FV38" s="284">
        <f>-FT38+FU38</f>
        <v>0</v>
      </c>
      <c r="FW38" s="245"/>
      <c r="FX38" s="245"/>
      <c r="FY38" s="245"/>
      <c r="FZ38" s="284">
        <f>-FX38+FY38</f>
        <v>0</v>
      </c>
      <c r="GA38" s="245"/>
      <c r="GB38" s="245"/>
      <c r="GC38" s="245"/>
      <c r="GD38" s="284">
        <f>-GB38+GC38</f>
        <v>0</v>
      </c>
      <c r="GE38" s="245"/>
      <c r="GF38" s="245"/>
      <c r="GG38" s="245"/>
      <c r="GH38" s="284">
        <f>-GF38+GG38</f>
        <v>0</v>
      </c>
      <c r="GI38" s="245"/>
      <c r="GJ38" s="245"/>
      <c r="GK38" s="245"/>
      <c r="GL38" s="284">
        <f>-GJ38+GK38</f>
        <v>0</v>
      </c>
      <c r="GM38" s="245"/>
      <c r="GN38" s="245"/>
      <c r="GO38" s="245"/>
      <c r="GP38" s="284">
        <f>-GN38+GO38</f>
        <v>0</v>
      </c>
      <c r="GQ38" s="245"/>
      <c r="GR38" s="245"/>
      <c r="GS38" s="245"/>
      <c r="GT38" s="284">
        <f>-GR38+GS38</f>
        <v>0</v>
      </c>
      <c r="GU38" s="245"/>
      <c r="GV38" s="245"/>
      <c r="GW38" s="245"/>
      <c r="GX38" s="284">
        <f>-GV38+GW38</f>
        <v>0</v>
      </c>
      <c r="GY38" s="245"/>
      <c r="GZ38" s="245"/>
      <c r="HA38" s="245"/>
      <c r="HB38" s="284">
        <f>-GZ38+HA38</f>
        <v>0</v>
      </c>
      <c r="HC38" s="245"/>
      <c r="HD38" s="245"/>
      <c r="HE38" s="245"/>
      <c r="HF38" s="284">
        <f>-HD38+HE38</f>
        <v>0</v>
      </c>
      <c r="HG38" s="245"/>
      <c r="HH38" s="245"/>
      <c r="HI38" s="245"/>
      <c r="HJ38" s="284">
        <f>-HH38+HI38</f>
        <v>0</v>
      </c>
      <c r="HK38" s="245"/>
      <c r="HL38" s="245"/>
      <c r="HM38" s="245"/>
      <c r="HN38" s="284">
        <f>-HL38+HM38</f>
        <v>0</v>
      </c>
      <c r="HO38" s="245"/>
      <c r="HP38" s="245"/>
      <c r="HQ38" s="245"/>
      <c r="HR38" s="284">
        <f>-HP38+HQ38</f>
        <v>0</v>
      </c>
      <c r="HS38" s="245"/>
      <c r="HT38" s="245"/>
      <c r="HU38" s="245"/>
      <c r="HV38" s="284">
        <f>-HT38+HU38</f>
        <v>0</v>
      </c>
      <c r="HW38" s="245"/>
      <c r="HX38" s="245"/>
      <c r="HY38" s="245"/>
      <c r="HZ38" s="284">
        <f>-HX38+HY38</f>
        <v>0</v>
      </c>
      <c r="IA38" s="245"/>
      <c r="IB38" s="245"/>
      <c r="IC38" s="245"/>
      <c r="ID38" s="284">
        <f>-IB38+IC38</f>
        <v>0</v>
      </c>
      <c r="IE38" s="245"/>
      <c r="IF38" s="245"/>
      <c r="IG38" s="245"/>
      <c r="IH38" s="284">
        <f>-IF38+IG38</f>
        <v>0</v>
      </c>
      <c r="II38" s="245"/>
      <c r="IJ38" s="245"/>
      <c r="IK38" s="245"/>
      <c r="IL38" s="284">
        <f>-IJ38+IK38</f>
        <v>0</v>
      </c>
      <c r="IM38" s="245"/>
      <c r="IN38" s="245"/>
      <c r="IO38" s="245"/>
      <c r="IP38" s="284">
        <f>-IN38+IO38</f>
        <v>0</v>
      </c>
      <c r="IQ38" s="253">
        <f t="shared" si="132"/>
        <v>0</v>
      </c>
      <c r="IR38" s="253">
        <f t="shared" si="132"/>
        <v>0</v>
      </c>
      <c r="IS38" s="253">
        <f t="shared" si="132"/>
        <v>0</v>
      </c>
      <c r="IT38" s="253">
        <f t="shared" si="132"/>
        <v>0</v>
      </c>
    </row>
    <row r="39" spans="1:254" ht="21.95" customHeight="1" thickBot="1" x14ac:dyDescent="0.25">
      <c r="A39" s="336"/>
      <c r="B39" s="6"/>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c r="DG39" s="254"/>
      <c r="DH39" s="254"/>
      <c r="DI39" s="254"/>
      <c r="DJ39" s="254"/>
      <c r="DK39" s="254"/>
      <c r="DL39" s="254"/>
      <c r="DM39" s="254"/>
      <c r="DN39" s="254"/>
      <c r="DO39" s="254"/>
      <c r="DP39" s="254"/>
      <c r="DQ39" s="254"/>
      <c r="DR39" s="254"/>
      <c r="DS39" s="254"/>
      <c r="DT39" s="254"/>
      <c r="DU39" s="254"/>
      <c r="DV39" s="254"/>
      <c r="DW39" s="254"/>
      <c r="DX39" s="254"/>
      <c r="DY39" s="254"/>
      <c r="DZ39" s="254"/>
      <c r="EA39" s="254"/>
      <c r="EB39" s="254"/>
      <c r="EC39" s="254"/>
      <c r="ED39" s="254"/>
      <c r="EE39" s="254"/>
      <c r="EF39" s="254"/>
      <c r="EG39" s="254"/>
      <c r="EH39" s="254"/>
      <c r="EI39" s="254"/>
      <c r="EJ39" s="254"/>
      <c r="EK39" s="254"/>
      <c r="EL39" s="254"/>
      <c r="EM39" s="254"/>
      <c r="EN39" s="254"/>
      <c r="EO39" s="254"/>
      <c r="EP39" s="254"/>
      <c r="EQ39" s="254"/>
      <c r="ER39" s="254"/>
      <c r="ES39" s="254"/>
      <c r="ET39" s="254"/>
      <c r="EU39" s="254"/>
      <c r="EV39" s="254"/>
      <c r="EW39" s="254"/>
      <c r="EX39" s="254"/>
      <c r="EY39" s="254"/>
      <c r="EZ39" s="254"/>
      <c r="FA39" s="254"/>
      <c r="FB39" s="254"/>
      <c r="FC39" s="254"/>
      <c r="FD39" s="254"/>
      <c r="FE39" s="254"/>
      <c r="FF39" s="254"/>
      <c r="FG39" s="254"/>
      <c r="FH39" s="254"/>
      <c r="FI39" s="254"/>
      <c r="FJ39" s="254"/>
      <c r="FK39" s="254"/>
      <c r="FL39" s="254"/>
      <c r="FM39" s="254"/>
      <c r="FN39" s="254"/>
      <c r="FO39" s="254"/>
      <c r="FP39" s="254"/>
      <c r="FQ39" s="254"/>
      <c r="FR39" s="254"/>
      <c r="FS39" s="254"/>
      <c r="FT39" s="254"/>
      <c r="FU39" s="254"/>
      <c r="FV39" s="254"/>
      <c r="FW39" s="254"/>
      <c r="FX39" s="254"/>
      <c r="FY39" s="254"/>
      <c r="FZ39" s="254"/>
      <c r="GA39" s="254"/>
      <c r="GB39" s="254"/>
      <c r="GC39" s="254"/>
      <c r="GD39" s="254"/>
      <c r="GE39" s="254"/>
      <c r="GF39" s="254"/>
      <c r="GG39" s="254"/>
      <c r="GH39" s="254"/>
      <c r="GI39" s="254"/>
      <c r="GJ39" s="254"/>
      <c r="GK39" s="254"/>
      <c r="GL39" s="254"/>
      <c r="GM39" s="254"/>
      <c r="GN39" s="254"/>
      <c r="GO39" s="254"/>
      <c r="GP39" s="254"/>
      <c r="GQ39" s="254"/>
      <c r="GR39" s="254"/>
      <c r="GS39" s="254"/>
      <c r="GT39" s="254"/>
      <c r="GU39" s="254"/>
      <c r="GV39" s="254"/>
      <c r="GW39" s="254"/>
      <c r="GX39" s="254"/>
      <c r="GY39" s="254"/>
      <c r="GZ39" s="254"/>
      <c r="HA39" s="254"/>
      <c r="HB39" s="254"/>
      <c r="HC39" s="254"/>
      <c r="HD39" s="254"/>
      <c r="HE39" s="254"/>
      <c r="HF39" s="254"/>
      <c r="HG39" s="254"/>
      <c r="HH39" s="254"/>
      <c r="HI39" s="254"/>
      <c r="HJ39" s="254"/>
      <c r="HK39" s="254"/>
      <c r="HL39" s="254"/>
      <c r="HM39" s="254"/>
      <c r="HN39" s="254"/>
      <c r="HO39" s="254"/>
      <c r="HP39" s="254"/>
      <c r="HQ39" s="254"/>
      <c r="HR39" s="254"/>
      <c r="HS39" s="254"/>
      <c r="HT39" s="254"/>
      <c r="HU39" s="254"/>
      <c r="HV39" s="254"/>
      <c r="HW39" s="254"/>
      <c r="HX39" s="254"/>
      <c r="HY39" s="254"/>
      <c r="HZ39" s="254"/>
      <c r="IA39" s="254"/>
      <c r="IB39" s="254"/>
      <c r="IC39" s="254"/>
      <c r="ID39" s="254"/>
      <c r="IE39" s="254"/>
      <c r="IF39" s="254"/>
      <c r="IG39" s="254"/>
      <c r="IH39" s="254"/>
      <c r="II39" s="254"/>
      <c r="IJ39" s="254"/>
      <c r="IK39" s="254"/>
      <c r="IL39" s="254"/>
      <c r="IM39" s="254"/>
      <c r="IN39" s="254"/>
      <c r="IO39" s="254"/>
      <c r="IP39" s="254"/>
      <c r="IQ39" s="254"/>
      <c r="IR39" s="254"/>
      <c r="IS39" s="254"/>
      <c r="IT39" s="254"/>
    </row>
    <row r="40" spans="1:254" ht="21.95" customHeight="1" x14ac:dyDescent="0.25">
      <c r="A40" s="336"/>
      <c r="B40" s="9" t="s">
        <v>111</v>
      </c>
      <c r="C40" s="253">
        <f t="shared" ref="C40:AH40" si="133">SUM(C9:C39)</f>
        <v>0</v>
      </c>
      <c r="D40" s="253">
        <f t="shared" si="133"/>
        <v>0</v>
      </c>
      <c r="E40" s="253">
        <f t="shared" si="133"/>
        <v>0</v>
      </c>
      <c r="F40" s="253">
        <f t="shared" si="133"/>
        <v>0</v>
      </c>
      <c r="G40" s="253">
        <f t="shared" si="133"/>
        <v>0</v>
      </c>
      <c r="H40" s="253">
        <f t="shared" si="133"/>
        <v>0</v>
      </c>
      <c r="I40" s="253">
        <f t="shared" si="133"/>
        <v>0</v>
      </c>
      <c r="J40" s="253">
        <f t="shared" si="133"/>
        <v>0</v>
      </c>
      <c r="K40" s="253">
        <f t="shared" si="133"/>
        <v>0</v>
      </c>
      <c r="L40" s="253">
        <f t="shared" si="133"/>
        <v>0</v>
      </c>
      <c r="M40" s="253">
        <f t="shared" si="133"/>
        <v>0</v>
      </c>
      <c r="N40" s="253">
        <f t="shared" si="133"/>
        <v>0</v>
      </c>
      <c r="O40" s="253">
        <f t="shared" si="133"/>
        <v>0</v>
      </c>
      <c r="P40" s="253">
        <f t="shared" si="133"/>
        <v>0</v>
      </c>
      <c r="Q40" s="253">
        <f t="shared" si="133"/>
        <v>0</v>
      </c>
      <c r="R40" s="253">
        <f t="shared" si="133"/>
        <v>0</v>
      </c>
      <c r="S40" s="253">
        <f t="shared" si="133"/>
        <v>0</v>
      </c>
      <c r="T40" s="253">
        <f t="shared" si="133"/>
        <v>0</v>
      </c>
      <c r="U40" s="253">
        <f t="shared" si="133"/>
        <v>0</v>
      </c>
      <c r="V40" s="253">
        <f t="shared" si="133"/>
        <v>0</v>
      </c>
      <c r="W40" s="253">
        <f t="shared" si="133"/>
        <v>0</v>
      </c>
      <c r="X40" s="253">
        <f t="shared" si="133"/>
        <v>0</v>
      </c>
      <c r="Y40" s="253">
        <f t="shared" si="133"/>
        <v>0</v>
      </c>
      <c r="Z40" s="253">
        <f t="shared" si="133"/>
        <v>0</v>
      </c>
      <c r="AA40" s="253">
        <f t="shared" si="133"/>
        <v>0</v>
      </c>
      <c r="AB40" s="253">
        <f t="shared" si="133"/>
        <v>0</v>
      </c>
      <c r="AC40" s="253">
        <f t="shared" si="133"/>
        <v>0</v>
      </c>
      <c r="AD40" s="253">
        <f t="shared" si="133"/>
        <v>0</v>
      </c>
      <c r="AE40" s="253">
        <f t="shared" si="133"/>
        <v>0</v>
      </c>
      <c r="AF40" s="253">
        <f t="shared" si="133"/>
        <v>0</v>
      </c>
      <c r="AG40" s="253">
        <f t="shared" si="133"/>
        <v>0</v>
      </c>
      <c r="AH40" s="253">
        <f t="shared" si="133"/>
        <v>0</v>
      </c>
      <c r="AI40" s="253">
        <f t="shared" ref="AI40:BN40" si="134">SUM(AI9:AI39)</f>
        <v>0</v>
      </c>
      <c r="AJ40" s="253">
        <f t="shared" si="134"/>
        <v>0</v>
      </c>
      <c r="AK40" s="253">
        <f t="shared" si="134"/>
        <v>0</v>
      </c>
      <c r="AL40" s="253">
        <f t="shared" si="134"/>
        <v>0</v>
      </c>
      <c r="AM40" s="253">
        <f t="shared" si="134"/>
        <v>0</v>
      </c>
      <c r="AN40" s="253">
        <f t="shared" si="134"/>
        <v>0</v>
      </c>
      <c r="AO40" s="253">
        <f t="shared" si="134"/>
        <v>0</v>
      </c>
      <c r="AP40" s="253">
        <f t="shared" si="134"/>
        <v>0</v>
      </c>
      <c r="AQ40" s="253">
        <f t="shared" si="134"/>
        <v>0</v>
      </c>
      <c r="AR40" s="253">
        <f t="shared" si="134"/>
        <v>0</v>
      </c>
      <c r="AS40" s="253">
        <f t="shared" si="134"/>
        <v>0</v>
      </c>
      <c r="AT40" s="253">
        <f t="shared" si="134"/>
        <v>0</v>
      </c>
      <c r="AU40" s="253">
        <f t="shared" si="134"/>
        <v>0</v>
      </c>
      <c r="AV40" s="253">
        <f t="shared" si="134"/>
        <v>0</v>
      </c>
      <c r="AW40" s="253">
        <f t="shared" si="134"/>
        <v>0</v>
      </c>
      <c r="AX40" s="253">
        <f t="shared" si="134"/>
        <v>0</v>
      </c>
      <c r="AY40" s="253">
        <f t="shared" si="134"/>
        <v>0</v>
      </c>
      <c r="AZ40" s="253">
        <f t="shared" si="134"/>
        <v>0</v>
      </c>
      <c r="BA40" s="253">
        <f t="shared" si="134"/>
        <v>0</v>
      </c>
      <c r="BB40" s="253">
        <f t="shared" si="134"/>
        <v>0</v>
      </c>
      <c r="BC40" s="253">
        <f t="shared" si="134"/>
        <v>0</v>
      </c>
      <c r="BD40" s="253">
        <f t="shared" si="134"/>
        <v>0</v>
      </c>
      <c r="BE40" s="253">
        <f t="shared" si="134"/>
        <v>0</v>
      </c>
      <c r="BF40" s="253">
        <f t="shared" si="134"/>
        <v>0</v>
      </c>
      <c r="BG40" s="253">
        <f t="shared" si="134"/>
        <v>0</v>
      </c>
      <c r="BH40" s="253">
        <f t="shared" si="134"/>
        <v>0</v>
      </c>
      <c r="BI40" s="253">
        <f t="shared" si="134"/>
        <v>0</v>
      </c>
      <c r="BJ40" s="253">
        <f t="shared" si="134"/>
        <v>0</v>
      </c>
      <c r="BK40" s="253">
        <f t="shared" si="134"/>
        <v>0</v>
      </c>
      <c r="BL40" s="253">
        <f t="shared" si="134"/>
        <v>0</v>
      </c>
      <c r="BM40" s="253">
        <f t="shared" si="134"/>
        <v>0</v>
      </c>
      <c r="BN40" s="253">
        <f t="shared" si="134"/>
        <v>0</v>
      </c>
      <c r="BO40" s="253">
        <f t="shared" ref="BO40:CT40" si="135">SUM(BO9:BO39)</f>
        <v>0</v>
      </c>
      <c r="BP40" s="253">
        <f t="shared" si="135"/>
        <v>0</v>
      </c>
      <c r="BQ40" s="253">
        <f t="shared" si="135"/>
        <v>0</v>
      </c>
      <c r="BR40" s="253">
        <f t="shared" si="135"/>
        <v>0</v>
      </c>
      <c r="BS40" s="253">
        <f t="shared" si="135"/>
        <v>0</v>
      </c>
      <c r="BT40" s="253">
        <f t="shared" si="135"/>
        <v>0</v>
      </c>
      <c r="BU40" s="253">
        <f t="shared" si="135"/>
        <v>0</v>
      </c>
      <c r="BV40" s="253">
        <f t="shared" si="135"/>
        <v>0</v>
      </c>
      <c r="BW40" s="253">
        <f t="shared" si="135"/>
        <v>0</v>
      </c>
      <c r="BX40" s="253">
        <f t="shared" si="135"/>
        <v>0</v>
      </c>
      <c r="BY40" s="253">
        <f t="shared" si="135"/>
        <v>0</v>
      </c>
      <c r="BZ40" s="253">
        <f t="shared" si="135"/>
        <v>0</v>
      </c>
      <c r="CA40" s="253">
        <f t="shared" si="135"/>
        <v>0</v>
      </c>
      <c r="CB40" s="253">
        <f t="shared" si="135"/>
        <v>0</v>
      </c>
      <c r="CC40" s="253">
        <f t="shared" si="135"/>
        <v>0</v>
      </c>
      <c r="CD40" s="253">
        <f t="shared" si="135"/>
        <v>0</v>
      </c>
      <c r="CE40" s="253">
        <f t="shared" si="135"/>
        <v>0</v>
      </c>
      <c r="CF40" s="253">
        <f t="shared" si="135"/>
        <v>0</v>
      </c>
      <c r="CG40" s="253">
        <f t="shared" si="135"/>
        <v>0</v>
      </c>
      <c r="CH40" s="253">
        <f t="shared" si="135"/>
        <v>0</v>
      </c>
      <c r="CI40" s="253">
        <f t="shared" si="135"/>
        <v>0</v>
      </c>
      <c r="CJ40" s="253">
        <f t="shared" si="135"/>
        <v>0</v>
      </c>
      <c r="CK40" s="253">
        <f t="shared" si="135"/>
        <v>0</v>
      </c>
      <c r="CL40" s="253">
        <f t="shared" si="135"/>
        <v>0</v>
      </c>
      <c r="CM40" s="253">
        <f t="shared" si="135"/>
        <v>0</v>
      </c>
      <c r="CN40" s="253">
        <f t="shared" si="135"/>
        <v>0</v>
      </c>
      <c r="CO40" s="253">
        <f t="shared" si="135"/>
        <v>0</v>
      </c>
      <c r="CP40" s="253">
        <f t="shared" si="135"/>
        <v>0</v>
      </c>
      <c r="CQ40" s="253">
        <f t="shared" si="135"/>
        <v>0</v>
      </c>
      <c r="CR40" s="253">
        <f t="shared" si="135"/>
        <v>0</v>
      </c>
      <c r="CS40" s="253">
        <f t="shared" si="135"/>
        <v>0</v>
      </c>
      <c r="CT40" s="253">
        <f t="shared" si="135"/>
        <v>0</v>
      </c>
      <c r="CU40" s="253">
        <f t="shared" ref="CU40:DZ40" si="136">SUM(CU9:CU39)</f>
        <v>0</v>
      </c>
      <c r="CV40" s="253">
        <f t="shared" si="136"/>
        <v>0</v>
      </c>
      <c r="CW40" s="253">
        <f t="shared" si="136"/>
        <v>0</v>
      </c>
      <c r="CX40" s="253">
        <f t="shared" si="136"/>
        <v>0</v>
      </c>
      <c r="CY40" s="253">
        <f t="shared" si="136"/>
        <v>0</v>
      </c>
      <c r="CZ40" s="253">
        <f t="shared" si="136"/>
        <v>0</v>
      </c>
      <c r="DA40" s="253">
        <f t="shared" si="136"/>
        <v>0</v>
      </c>
      <c r="DB40" s="253">
        <f t="shared" si="136"/>
        <v>0</v>
      </c>
      <c r="DC40" s="253">
        <f t="shared" si="136"/>
        <v>0</v>
      </c>
      <c r="DD40" s="253">
        <f t="shared" si="136"/>
        <v>0</v>
      </c>
      <c r="DE40" s="253">
        <f t="shared" si="136"/>
        <v>0</v>
      </c>
      <c r="DF40" s="253">
        <f t="shared" si="136"/>
        <v>0</v>
      </c>
      <c r="DG40" s="253">
        <f t="shared" si="136"/>
        <v>0</v>
      </c>
      <c r="DH40" s="253">
        <f t="shared" si="136"/>
        <v>0</v>
      </c>
      <c r="DI40" s="253">
        <f t="shared" si="136"/>
        <v>0</v>
      </c>
      <c r="DJ40" s="253">
        <f t="shared" si="136"/>
        <v>0</v>
      </c>
      <c r="DK40" s="253">
        <f t="shared" si="136"/>
        <v>0</v>
      </c>
      <c r="DL40" s="253">
        <f t="shared" si="136"/>
        <v>0</v>
      </c>
      <c r="DM40" s="253">
        <f t="shared" si="136"/>
        <v>0</v>
      </c>
      <c r="DN40" s="253">
        <f t="shared" si="136"/>
        <v>0</v>
      </c>
      <c r="DO40" s="253">
        <f t="shared" si="136"/>
        <v>0</v>
      </c>
      <c r="DP40" s="253">
        <f t="shared" si="136"/>
        <v>0</v>
      </c>
      <c r="DQ40" s="253">
        <f t="shared" si="136"/>
        <v>0</v>
      </c>
      <c r="DR40" s="253">
        <f t="shared" si="136"/>
        <v>0</v>
      </c>
      <c r="DS40" s="253">
        <f t="shared" si="136"/>
        <v>0</v>
      </c>
      <c r="DT40" s="253">
        <f t="shared" si="136"/>
        <v>0</v>
      </c>
      <c r="DU40" s="253">
        <f t="shared" si="136"/>
        <v>0</v>
      </c>
      <c r="DV40" s="253">
        <f t="shared" si="136"/>
        <v>0</v>
      </c>
      <c r="DW40" s="253">
        <f t="shared" si="136"/>
        <v>0</v>
      </c>
      <c r="DX40" s="253">
        <f t="shared" si="136"/>
        <v>0</v>
      </c>
      <c r="DY40" s="253">
        <f t="shared" si="136"/>
        <v>0</v>
      </c>
      <c r="DZ40" s="253">
        <f t="shared" si="136"/>
        <v>0</v>
      </c>
      <c r="EA40" s="253">
        <f t="shared" ref="EA40:FF40" si="137">SUM(EA9:EA39)</f>
        <v>0</v>
      </c>
      <c r="EB40" s="253">
        <f t="shared" si="137"/>
        <v>0</v>
      </c>
      <c r="EC40" s="253">
        <f t="shared" si="137"/>
        <v>0</v>
      </c>
      <c r="ED40" s="253">
        <f t="shared" si="137"/>
        <v>0</v>
      </c>
      <c r="EE40" s="253">
        <f t="shared" si="137"/>
        <v>0</v>
      </c>
      <c r="EF40" s="253">
        <f t="shared" si="137"/>
        <v>0</v>
      </c>
      <c r="EG40" s="253">
        <f t="shared" si="137"/>
        <v>0</v>
      </c>
      <c r="EH40" s="253">
        <f t="shared" si="137"/>
        <v>0</v>
      </c>
      <c r="EI40" s="253">
        <f t="shared" si="137"/>
        <v>0</v>
      </c>
      <c r="EJ40" s="253">
        <f t="shared" si="137"/>
        <v>0</v>
      </c>
      <c r="EK40" s="253">
        <f t="shared" si="137"/>
        <v>0</v>
      </c>
      <c r="EL40" s="253">
        <f t="shared" si="137"/>
        <v>0</v>
      </c>
      <c r="EM40" s="253">
        <f t="shared" si="137"/>
        <v>0</v>
      </c>
      <c r="EN40" s="253">
        <f t="shared" si="137"/>
        <v>0</v>
      </c>
      <c r="EO40" s="253">
        <f t="shared" si="137"/>
        <v>0</v>
      </c>
      <c r="EP40" s="253">
        <f t="shared" si="137"/>
        <v>0</v>
      </c>
      <c r="EQ40" s="253">
        <f t="shared" si="137"/>
        <v>0</v>
      </c>
      <c r="ER40" s="253">
        <f t="shared" si="137"/>
        <v>0</v>
      </c>
      <c r="ES40" s="253">
        <f t="shared" si="137"/>
        <v>0</v>
      </c>
      <c r="ET40" s="253">
        <f t="shared" si="137"/>
        <v>0</v>
      </c>
      <c r="EU40" s="253">
        <f t="shared" si="137"/>
        <v>0</v>
      </c>
      <c r="EV40" s="253">
        <f t="shared" si="137"/>
        <v>0</v>
      </c>
      <c r="EW40" s="253">
        <f t="shared" si="137"/>
        <v>0</v>
      </c>
      <c r="EX40" s="253">
        <f t="shared" si="137"/>
        <v>0</v>
      </c>
      <c r="EY40" s="253">
        <f t="shared" si="137"/>
        <v>0</v>
      </c>
      <c r="EZ40" s="253">
        <f t="shared" si="137"/>
        <v>0</v>
      </c>
      <c r="FA40" s="253">
        <f t="shared" si="137"/>
        <v>0</v>
      </c>
      <c r="FB40" s="253">
        <f t="shared" si="137"/>
        <v>0</v>
      </c>
      <c r="FC40" s="253">
        <f t="shared" si="137"/>
        <v>0</v>
      </c>
      <c r="FD40" s="253">
        <f t="shared" si="137"/>
        <v>0</v>
      </c>
      <c r="FE40" s="253">
        <f t="shared" si="137"/>
        <v>0</v>
      </c>
      <c r="FF40" s="253">
        <f t="shared" si="137"/>
        <v>0</v>
      </c>
      <c r="FG40" s="253">
        <f t="shared" ref="FG40:GL40" si="138">SUM(FG9:FG39)</f>
        <v>0</v>
      </c>
      <c r="FH40" s="253">
        <f t="shared" si="138"/>
        <v>0</v>
      </c>
      <c r="FI40" s="253">
        <f t="shared" si="138"/>
        <v>0</v>
      </c>
      <c r="FJ40" s="253">
        <f t="shared" si="138"/>
        <v>0</v>
      </c>
      <c r="FK40" s="253">
        <f t="shared" si="138"/>
        <v>0</v>
      </c>
      <c r="FL40" s="253">
        <f t="shared" si="138"/>
        <v>0</v>
      </c>
      <c r="FM40" s="253">
        <f t="shared" si="138"/>
        <v>0</v>
      </c>
      <c r="FN40" s="253">
        <f t="shared" si="138"/>
        <v>0</v>
      </c>
      <c r="FO40" s="253">
        <f t="shared" si="138"/>
        <v>0</v>
      </c>
      <c r="FP40" s="253">
        <f t="shared" si="138"/>
        <v>0</v>
      </c>
      <c r="FQ40" s="253">
        <f t="shared" si="138"/>
        <v>0</v>
      </c>
      <c r="FR40" s="253">
        <f t="shared" si="138"/>
        <v>0</v>
      </c>
      <c r="FS40" s="253">
        <f t="shared" si="138"/>
        <v>0</v>
      </c>
      <c r="FT40" s="253">
        <f t="shared" si="138"/>
        <v>0</v>
      </c>
      <c r="FU40" s="253">
        <f t="shared" si="138"/>
        <v>0</v>
      </c>
      <c r="FV40" s="253">
        <f t="shared" si="138"/>
        <v>0</v>
      </c>
      <c r="FW40" s="253">
        <f t="shared" si="138"/>
        <v>0</v>
      </c>
      <c r="FX40" s="253">
        <f t="shared" si="138"/>
        <v>0</v>
      </c>
      <c r="FY40" s="253">
        <f t="shared" si="138"/>
        <v>0</v>
      </c>
      <c r="FZ40" s="253">
        <f t="shared" si="138"/>
        <v>0</v>
      </c>
      <c r="GA40" s="253">
        <f t="shared" si="138"/>
        <v>0</v>
      </c>
      <c r="GB40" s="253">
        <f t="shared" si="138"/>
        <v>0</v>
      </c>
      <c r="GC40" s="253">
        <f t="shared" si="138"/>
        <v>0</v>
      </c>
      <c r="GD40" s="253">
        <f t="shared" si="138"/>
        <v>0</v>
      </c>
      <c r="GE40" s="253">
        <f t="shared" si="138"/>
        <v>0</v>
      </c>
      <c r="GF40" s="253">
        <f t="shared" si="138"/>
        <v>0</v>
      </c>
      <c r="GG40" s="253">
        <f t="shared" si="138"/>
        <v>0</v>
      </c>
      <c r="GH40" s="253">
        <f t="shared" si="138"/>
        <v>0</v>
      </c>
      <c r="GI40" s="253">
        <f t="shared" si="138"/>
        <v>0</v>
      </c>
      <c r="GJ40" s="253">
        <f t="shared" si="138"/>
        <v>0</v>
      </c>
      <c r="GK40" s="253">
        <f t="shared" si="138"/>
        <v>0</v>
      </c>
      <c r="GL40" s="253">
        <f t="shared" si="138"/>
        <v>0</v>
      </c>
      <c r="GM40" s="253">
        <f t="shared" ref="GM40:HR40" si="139">SUM(GM9:GM39)</f>
        <v>0</v>
      </c>
      <c r="GN40" s="253">
        <f t="shared" si="139"/>
        <v>0</v>
      </c>
      <c r="GO40" s="253">
        <f t="shared" si="139"/>
        <v>0</v>
      </c>
      <c r="GP40" s="253">
        <f t="shared" si="139"/>
        <v>0</v>
      </c>
      <c r="GQ40" s="253">
        <f t="shared" si="139"/>
        <v>0</v>
      </c>
      <c r="GR40" s="253">
        <f t="shared" si="139"/>
        <v>0</v>
      </c>
      <c r="GS40" s="253">
        <f t="shared" si="139"/>
        <v>0</v>
      </c>
      <c r="GT40" s="253">
        <f t="shared" si="139"/>
        <v>0</v>
      </c>
      <c r="GU40" s="253">
        <f t="shared" si="139"/>
        <v>0</v>
      </c>
      <c r="GV40" s="253">
        <f t="shared" si="139"/>
        <v>0</v>
      </c>
      <c r="GW40" s="253">
        <f t="shared" si="139"/>
        <v>0</v>
      </c>
      <c r="GX40" s="253">
        <f t="shared" si="139"/>
        <v>0</v>
      </c>
      <c r="GY40" s="253">
        <f t="shared" si="139"/>
        <v>0</v>
      </c>
      <c r="GZ40" s="253">
        <f t="shared" si="139"/>
        <v>0</v>
      </c>
      <c r="HA40" s="253">
        <f t="shared" si="139"/>
        <v>0</v>
      </c>
      <c r="HB40" s="253">
        <f t="shared" si="139"/>
        <v>0</v>
      </c>
      <c r="HC40" s="253">
        <f t="shared" si="139"/>
        <v>0</v>
      </c>
      <c r="HD40" s="253">
        <f t="shared" si="139"/>
        <v>0</v>
      </c>
      <c r="HE40" s="253">
        <f t="shared" si="139"/>
        <v>0</v>
      </c>
      <c r="HF40" s="253">
        <f t="shared" si="139"/>
        <v>0</v>
      </c>
      <c r="HG40" s="253">
        <f t="shared" si="139"/>
        <v>0</v>
      </c>
      <c r="HH40" s="253">
        <f t="shared" si="139"/>
        <v>0</v>
      </c>
      <c r="HI40" s="253">
        <f t="shared" si="139"/>
        <v>0</v>
      </c>
      <c r="HJ40" s="253">
        <f t="shared" si="139"/>
        <v>0</v>
      </c>
      <c r="HK40" s="253">
        <f t="shared" si="139"/>
        <v>0</v>
      </c>
      <c r="HL40" s="253">
        <f t="shared" si="139"/>
        <v>0</v>
      </c>
      <c r="HM40" s="253">
        <f t="shared" si="139"/>
        <v>0</v>
      </c>
      <c r="HN40" s="253">
        <f t="shared" si="139"/>
        <v>0</v>
      </c>
      <c r="HO40" s="253">
        <f t="shared" si="139"/>
        <v>0</v>
      </c>
      <c r="HP40" s="253">
        <f t="shared" si="139"/>
        <v>0</v>
      </c>
      <c r="HQ40" s="253">
        <f t="shared" si="139"/>
        <v>0</v>
      </c>
      <c r="HR40" s="253">
        <f t="shared" si="139"/>
        <v>0</v>
      </c>
      <c r="HS40" s="253">
        <f t="shared" ref="HS40:IP40" si="140">SUM(HS9:HS39)</f>
        <v>0</v>
      </c>
      <c r="HT40" s="253">
        <f t="shared" si="140"/>
        <v>0</v>
      </c>
      <c r="HU40" s="253">
        <f t="shared" si="140"/>
        <v>0</v>
      </c>
      <c r="HV40" s="253">
        <f t="shared" si="140"/>
        <v>0</v>
      </c>
      <c r="HW40" s="253">
        <f t="shared" si="140"/>
        <v>0</v>
      </c>
      <c r="HX40" s="253">
        <f t="shared" si="140"/>
        <v>0</v>
      </c>
      <c r="HY40" s="253">
        <f t="shared" si="140"/>
        <v>0</v>
      </c>
      <c r="HZ40" s="253">
        <f t="shared" si="140"/>
        <v>0</v>
      </c>
      <c r="IA40" s="253">
        <f t="shared" si="140"/>
        <v>0</v>
      </c>
      <c r="IB40" s="253">
        <f t="shared" si="140"/>
        <v>0</v>
      </c>
      <c r="IC40" s="253">
        <f t="shared" si="140"/>
        <v>0</v>
      </c>
      <c r="ID40" s="253">
        <f t="shared" si="140"/>
        <v>0</v>
      </c>
      <c r="IE40" s="253">
        <f t="shared" si="140"/>
        <v>0</v>
      </c>
      <c r="IF40" s="253">
        <f t="shared" si="140"/>
        <v>0</v>
      </c>
      <c r="IG40" s="253">
        <f t="shared" si="140"/>
        <v>0</v>
      </c>
      <c r="IH40" s="253">
        <f t="shared" si="140"/>
        <v>0</v>
      </c>
      <c r="II40" s="253">
        <f t="shared" si="140"/>
        <v>0</v>
      </c>
      <c r="IJ40" s="253">
        <f t="shared" si="140"/>
        <v>0</v>
      </c>
      <c r="IK40" s="253">
        <f t="shared" si="140"/>
        <v>0</v>
      </c>
      <c r="IL40" s="253">
        <f t="shared" si="140"/>
        <v>0</v>
      </c>
      <c r="IM40" s="253">
        <f t="shared" si="140"/>
        <v>0</v>
      </c>
      <c r="IN40" s="253">
        <f t="shared" si="140"/>
        <v>0</v>
      </c>
      <c r="IO40" s="253">
        <f t="shared" si="140"/>
        <v>0</v>
      </c>
      <c r="IP40" s="253">
        <f t="shared" si="140"/>
        <v>0</v>
      </c>
      <c r="IQ40" s="253">
        <f>+C40+G40+K40+O40+S40+W40+AA40+AE40+AI40+AM40+AQ40+AU40+AY40+BC40+BG40+BK40+BO40+BS40+BW40+CA40+CE40+CI40+CM40+CQ40+CU40+CY40+DC40+DG40+DK40+DO40+DS40+DW40+EA40+EE40+EI40+EM40+EQ40+EU40+EY40+FC40+FG40+FK40+FO40+FS40+FW40+GA40+GE40+GI40+GM40+GQ40+GU40+GY40+HC40+HG40+HK40+HO40+HS40+HW40+IA40+IE40+II40+IM40</f>
        <v>0</v>
      </c>
      <c r="IR40" s="253">
        <f>+D40+H40+L40+P40+T40+X40+AB40+AF40+AJ40+AN40+AR40+AV40+AZ40+BD40+BH40+BL40+BP40+BT40+BX40+CB40+CF40+CJ40+CN40+CR40+CV40+CZ40+DD40+DH40+DL40+DP40+DT40+DX40+EB40+EF40+EJ40+EN40+ER40+EV40+EZ40+FD40+FH40+FL40+FP40+FT40+FX40+GB40+GF40+GJ40+GN40+GR40+GV40+GZ40+HD40+HH40+HL40+HP40+HT40+HX40+IB40+IF40+IJ40+IN40</f>
        <v>0</v>
      </c>
      <c r="IS40" s="253">
        <f>+E40+I40+M40+Q40+U40+Y40+AC40+AG40+AK40+AO40+AS40+AW40+BA40+BE40+BI40+BM40+BQ40+BU40+BY40+CC40+CG40+CK40+CO40+CS40+CW40+DA40+DE40+DI40+DM40+DQ40+DU40+DY40+EC40+EG40+EK40+EO40+ES40+EW40+FA40+FE40+FI40+FM40+FQ40+FU40+FY40+GC40+GG40+GK40+GO40+GS40+GW40+HA40+HE40+HI40+HM40+HQ40+HU40+HY40+IC40+IG40+IK40+IO40</f>
        <v>0</v>
      </c>
      <c r="IT40" s="253">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75"/>
      <c r="B41" s="239"/>
      <c r="C41" s="329" t="s">
        <v>1076</v>
      </c>
      <c r="D41" s="334"/>
      <c r="E41" s="334"/>
      <c r="F41" s="334"/>
      <c r="G41" s="329" t="s">
        <v>1076</v>
      </c>
      <c r="H41" s="334"/>
      <c r="I41" s="334"/>
      <c r="J41" s="334"/>
      <c r="K41" s="329" t="s">
        <v>1076</v>
      </c>
      <c r="L41" s="334"/>
      <c r="M41" s="334"/>
      <c r="N41" s="334"/>
      <c r="O41" s="329" t="s">
        <v>1076</v>
      </c>
      <c r="P41" s="334"/>
      <c r="Q41" s="334"/>
      <c r="R41" s="334"/>
      <c r="S41" s="329" t="s">
        <v>1076</v>
      </c>
      <c r="T41" s="334"/>
      <c r="U41" s="334"/>
      <c r="V41" s="334"/>
      <c r="W41" s="329" t="s">
        <v>1076</v>
      </c>
      <c r="X41" s="334"/>
      <c r="Y41" s="334"/>
      <c r="Z41" s="334"/>
      <c r="AA41" s="329" t="s">
        <v>1076</v>
      </c>
      <c r="AB41" s="334"/>
      <c r="AC41" s="334"/>
      <c r="AD41" s="334"/>
      <c r="AE41" s="329" t="s">
        <v>1076</v>
      </c>
      <c r="AF41" s="334"/>
      <c r="AG41" s="334"/>
      <c r="AH41" s="334"/>
      <c r="AI41" s="329" t="s">
        <v>1076</v>
      </c>
      <c r="AJ41" s="334"/>
      <c r="AK41" s="334"/>
      <c r="AL41" s="334"/>
      <c r="AM41" s="329" t="s">
        <v>1076</v>
      </c>
      <c r="AN41" s="334"/>
      <c r="AO41" s="334"/>
      <c r="AP41" s="334"/>
      <c r="AQ41" s="329" t="s">
        <v>1076</v>
      </c>
      <c r="AR41" s="334"/>
      <c r="AS41" s="334"/>
      <c r="AT41" s="334"/>
      <c r="AU41" s="329" t="s">
        <v>1076</v>
      </c>
      <c r="AV41" s="334"/>
      <c r="AW41" s="334"/>
      <c r="AX41" s="334"/>
      <c r="AY41" s="329" t="s">
        <v>1076</v>
      </c>
      <c r="AZ41" s="334"/>
      <c r="BA41" s="334"/>
      <c r="BB41" s="334"/>
      <c r="BC41" s="329" t="s">
        <v>1076</v>
      </c>
      <c r="BD41" s="334"/>
      <c r="BE41" s="334"/>
      <c r="BF41" s="334"/>
      <c r="BG41" s="329" t="s">
        <v>1076</v>
      </c>
      <c r="BH41" s="334"/>
      <c r="BI41" s="334"/>
      <c r="BJ41" s="334"/>
      <c r="BK41" s="329" t="s">
        <v>1076</v>
      </c>
      <c r="BL41" s="334"/>
      <c r="BM41" s="334"/>
      <c r="BN41" s="334"/>
      <c r="BO41" s="329" t="s">
        <v>1076</v>
      </c>
      <c r="BP41" s="334"/>
      <c r="BQ41" s="334"/>
      <c r="BR41" s="334"/>
      <c r="BS41" s="329" t="s">
        <v>1076</v>
      </c>
      <c r="BT41" s="334"/>
      <c r="BU41" s="334"/>
      <c r="BV41" s="334"/>
      <c r="BW41" s="329" t="s">
        <v>1076</v>
      </c>
      <c r="BX41" s="334"/>
      <c r="BY41" s="334"/>
      <c r="BZ41" s="334"/>
      <c r="CA41" s="329" t="s">
        <v>1076</v>
      </c>
      <c r="CB41" s="334"/>
      <c r="CC41" s="334"/>
      <c r="CD41" s="334"/>
      <c r="CE41" s="329" t="s">
        <v>1076</v>
      </c>
      <c r="CF41" s="334"/>
      <c r="CG41" s="334"/>
      <c r="CH41" s="334"/>
      <c r="CI41" s="329" t="s">
        <v>1076</v>
      </c>
      <c r="CJ41" s="334"/>
      <c r="CK41" s="334"/>
      <c r="CL41" s="334"/>
      <c r="CM41" s="329" t="s">
        <v>1076</v>
      </c>
      <c r="CN41" s="334"/>
      <c r="CO41" s="334"/>
      <c r="CP41" s="334"/>
      <c r="CQ41" s="329" t="s">
        <v>1076</v>
      </c>
      <c r="CR41" s="334"/>
      <c r="CS41" s="334"/>
      <c r="CT41" s="334"/>
      <c r="CU41" s="329" t="s">
        <v>1076</v>
      </c>
      <c r="CV41" s="334"/>
      <c r="CW41" s="334"/>
      <c r="CX41" s="334"/>
      <c r="CY41" s="329" t="s">
        <v>1076</v>
      </c>
      <c r="CZ41" s="334"/>
      <c r="DA41" s="334"/>
      <c r="DB41" s="334"/>
      <c r="DC41" s="329" t="s">
        <v>1076</v>
      </c>
      <c r="DD41" s="334"/>
      <c r="DE41" s="334"/>
      <c r="DF41" s="334"/>
      <c r="DG41" s="329" t="s">
        <v>1076</v>
      </c>
      <c r="DH41" s="334"/>
      <c r="DI41" s="334"/>
      <c r="DJ41" s="334"/>
      <c r="DK41" s="329" t="s">
        <v>1076</v>
      </c>
      <c r="DL41" s="334"/>
      <c r="DM41" s="334"/>
      <c r="DN41" s="334"/>
      <c r="DO41" s="329" t="s">
        <v>1076</v>
      </c>
      <c r="DP41" s="334"/>
      <c r="DQ41" s="334"/>
      <c r="DR41" s="334"/>
      <c r="DS41" s="329" t="s">
        <v>1076</v>
      </c>
      <c r="DT41" s="334"/>
      <c r="DU41" s="334"/>
      <c r="DV41" s="334"/>
      <c r="DW41" s="329" t="s">
        <v>1076</v>
      </c>
      <c r="DX41" s="334"/>
      <c r="DY41" s="334"/>
      <c r="DZ41" s="334"/>
      <c r="EA41" s="329" t="s">
        <v>1076</v>
      </c>
      <c r="EB41" s="334"/>
      <c r="EC41" s="334"/>
      <c r="ED41" s="334"/>
      <c r="EE41" s="329" t="s">
        <v>1076</v>
      </c>
      <c r="EF41" s="334"/>
      <c r="EG41" s="334"/>
      <c r="EH41" s="334"/>
      <c r="EI41" s="329" t="s">
        <v>1076</v>
      </c>
      <c r="EJ41" s="334"/>
      <c r="EK41" s="334"/>
      <c r="EL41" s="334"/>
      <c r="EM41" s="329" t="s">
        <v>1076</v>
      </c>
      <c r="EN41" s="334"/>
      <c r="EO41" s="334"/>
      <c r="EP41" s="334"/>
      <c r="EQ41" s="329" t="s">
        <v>1076</v>
      </c>
      <c r="ER41" s="334"/>
      <c r="ES41" s="334"/>
      <c r="ET41" s="334"/>
      <c r="EU41" s="329" t="s">
        <v>1076</v>
      </c>
      <c r="EV41" s="334"/>
      <c r="EW41" s="334"/>
      <c r="EX41" s="334"/>
      <c r="EY41" s="329" t="s">
        <v>1076</v>
      </c>
      <c r="EZ41" s="334"/>
      <c r="FA41" s="334"/>
      <c r="FB41" s="334"/>
      <c r="FC41" s="329" t="s">
        <v>1076</v>
      </c>
      <c r="FD41" s="334"/>
      <c r="FE41" s="334"/>
      <c r="FF41" s="334"/>
      <c r="FG41" s="329" t="s">
        <v>1076</v>
      </c>
      <c r="FH41" s="334"/>
      <c r="FI41" s="334"/>
      <c r="FJ41" s="334"/>
      <c r="FK41" s="329" t="s">
        <v>1076</v>
      </c>
      <c r="FL41" s="334"/>
      <c r="FM41" s="334"/>
      <c r="FN41" s="334"/>
      <c r="FO41" s="329" t="s">
        <v>1076</v>
      </c>
      <c r="FP41" s="334"/>
      <c r="FQ41" s="334"/>
      <c r="FR41" s="334"/>
      <c r="FS41" s="329" t="s">
        <v>1076</v>
      </c>
      <c r="FT41" s="334"/>
      <c r="FU41" s="334"/>
      <c r="FV41" s="334"/>
      <c r="FW41" s="329" t="s">
        <v>1076</v>
      </c>
      <c r="FX41" s="334"/>
      <c r="FY41" s="334"/>
      <c r="FZ41" s="334"/>
      <c r="GA41" s="329" t="s">
        <v>1076</v>
      </c>
      <c r="GB41" s="334"/>
      <c r="GC41" s="334"/>
      <c r="GD41" s="334"/>
      <c r="GE41" s="329" t="s">
        <v>1076</v>
      </c>
      <c r="GF41" s="334"/>
      <c r="GG41" s="334"/>
      <c r="GH41" s="334"/>
      <c r="GI41" s="329" t="s">
        <v>1076</v>
      </c>
      <c r="GJ41" s="334"/>
      <c r="GK41" s="334"/>
      <c r="GL41" s="334"/>
      <c r="GM41" s="329" t="s">
        <v>1076</v>
      </c>
      <c r="GN41" s="334"/>
      <c r="GO41" s="334"/>
      <c r="GP41" s="334"/>
      <c r="GQ41" s="329" t="s">
        <v>1076</v>
      </c>
      <c r="GR41" s="334"/>
      <c r="GS41" s="334"/>
      <c r="GT41" s="334"/>
      <c r="GU41" s="329" t="s">
        <v>1076</v>
      </c>
      <c r="GV41" s="334"/>
      <c r="GW41" s="334"/>
      <c r="GX41" s="334"/>
      <c r="GY41" s="329" t="s">
        <v>1076</v>
      </c>
      <c r="GZ41" s="334"/>
      <c r="HA41" s="334"/>
      <c r="HB41" s="334"/>
      <c r="HC41" s="329" t="s">
        <v>1076</v>
      </c>
      <c r="HD41" s="334"/>
      <c r="HE41" s="334"/>
      <c r="HF41" s="334"/>
      <c r="HG41" s="329" t="s">
        <v>1076</v>
      </c>
      <c r="HH41" s="334"/>
      <c r="HI41" s="334"/>
      <c r="HJ41" s="334"/>
      <c r="HK41" s="329" t="s">
        <v>1076</v>
      </c>
      <c r="HL41" s="334"/>
      <c r="HM41" s="334"/>
      <c r="HN41" s="334"/>
      <c r="HO41" s="329" t="s">
        <v>1076</v>
      </c>
      <c r="HP41" s="334"/>
      <c r="HQ41" s="334"/>
      <c r="HR41" s="334"/>
      <c r="HS41" s="329" t="s">
        <v>1076</v>
      </c>
      <c r="HT41" s="334"/>
      <c r="HU41" s="334"/>
      <c r="HV41" s="334"/>
      <c r="HW41" s="329" t="s">
        <v>1076</v>
      </c>
      <c r="HX41" s="334"/>
      <c r="HY41" s="334"/>
      <c r="HZ41" s="334"/>
      <c r="IA41" s="329" t="s">
        <v>1076</v>
      </c>
      <c r="IB41" s="334"/>
      <c r="IC41" s="334"/>
      <c r="ID41" s="334"/>
      <c r="IE41" s="329" t="s">
        <v>1076</v>
      </c>
      <c r="IF41" s="334"/>
      <c r="IG41" s="334"/>
      <c r="IH41" s="334"/>
      <c r="II41" s="329" t="s">
        <v>1076</v>
      </c>
      <c r="IJ41" s="334"/>
      <c r="IK41" s="334"/>
      <c r="IL41" s="334"/>
      <c r="IM41" s="329" t="s">
        <v>1076</v>
      </c>
      <c r="IN41" s="334"/>
      <c r="IO41" s="334"/>
      <c r="IP41" s="334"/>
      <c r="IQ41" s="329" t="s">
        <v>1692</v>
      </c>
    </row>
    <row r="42" spans="1:254" ht="15" x14ac:dyDescent="0.2">
      <c r="A42" s="275"/>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39"/>
      <c r="BR42" s="239"/>
      <c r="BS42" s="239"/>
      <c r="BT42" s="239"/>
      <c r="BU42" s="239"/>
      <c r="BV42" s="239"/>
      <c r="BW42" s="239"/>
      <c r="BX42" s="239"/>
      <c r="BY42" s="239"/>
      <c r="BZ42" s="239"/>
      <c r="CA42" s="239"/>
      <c r="CB42" s="239"/>
      <c r="CC42" s="239"/>
      <c r="CD42" s="239"/>
      <c r="CE42" s="239"/>
      <c r="CF42" s="239"/>
      <c r="CG42" s="239"/>
      <c r="CH42" s="239"/>
      <c r="CI42" s="239"/>
      <c r="CJ42" s="239"/>
    </row>
    <row r="43" spans="1:254" ht="15" x14ac:dyDescent="0.2">
      <c r="A43" s="275"/>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row>
    <row r="44" spans="1:254" ht="15" x14ac:dyDescent="0.2">
      <c r="A44" s="275"/>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39"/>
      <c r="CI44" s="239"/>
      <c r="CJ44" s="239"/>
    </row>
    <row r="45" spans="1:254" ht="15" x14ac:dyDescent="0.2">
      <c r="A45" s="275"/>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39"/>
      <c r="BX45" s="239"/>
      <c r="BY45" s="239"/>
      <c r="BZ45" s="239"/>
      <c r="CA45" s="239"/>
      <c r="CB45" s="239"/>
      <c r="CC45" s="239"/>
      <c r="CD45" s="239"/>
      <c r="CE45" s="239"/>
      <c r="CF45" s="239"/>
      <c r="CG45" s="239"/>
      <c r="CH45" s="239"/>
      <c r="CI45" s="239"/>
      <c r="CJ45" s="239"/>
    </row>
    <row r="46" spans="1:254" ht="15" x14ac:dyDescent="0.2">
      <c r="A46" s="275"/>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39"/>
      <c r="CI46" s="239"/>
      <c r="CJ46" s="239"/>
    </row>
    <row r="47" spans="1:254" ht="15" x14ac:dyDescent="0.2">
      <c r="A47" s="275"/>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row>
    <row r="48" spans="1:254" ht="15" x14ac:dyDescent="0.2">
      <c r="A48" s="275"/>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row>
    <row r="49" spans="1:88" ht="15" x14ac:dyDescent="0.2">
      <c r="A49" s="275"/>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row>
    <row r="50" spans="1:88" ht="15" x14ac:dyDescent="0.2">
      <c r="A50" s="275"/>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row>
    <row r="51" spans="1:88" ht="15" x14ac:dyDescent="0.2">
      <c r="A51" s="275"/>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row>
    <row r="52" spans="1:88" ht="15" x14ac:dyDescent="0.2">
      <c r="A52" s="275"/>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39"/>
      <c r="BY52" s="239"/>
      <c r="BZ52" s="239"/>
      <c r="CA52" s="239"/>
      <c r="CB52" s="239"/>
      <c r="CC52" s="239"/>
      <c r="CD52" s="239"/>
      <c r="CE52" s="239"/>
      <c r="CF52" s="239"/>
      <c r="CG52" s="239"/>
      <c r="CH52" s="239"/>
      <c r="CI52" s="239"/>
      <c r="CJ52" s="239"/>
    </row>
    <row r="53" spans="1:88" ht="15" x14ac:dyDescent="0.2">
      <c r="A53" s="275"/>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row>
    <row r="54" spans="1:88" ht="15" x14ac:dyDescent="0.2">
      <c r="A54" s="275"/>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G54" s="239"/>
      <c r="CH54" s="239"/>
      <c r="CI54" s="239"/>
      <c r="CJ54" s="239"/>
    </row>
    <row r="55" spans="1:88" ht="15" x14ac:dyDescent="0.2">
      <c r="A55" s="275"/>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row>
    <row r="56" spans="1:88" ht="15" x14ac:dyDescent="0.2">
      <c r="A56" s="275"/>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39"/>
      <c r="BR56" s="239"/>
      <c r="BS56" s="239"/>
      <c r="BT56" s="239"/>
      <c r="BU56" s="239"/>
      <c r="BV56" s="239"/>
      <c r="BW56" s="239"/>
      <c r="BX56" s="239"/>
      <c r="BY56" s="239"/>
      <c r="BZ56" s="239"/>
      <c r="CA56" s="239"/>
      <c r="CB56" s="239"/>
      <c r="CC56" s="239"/>
      <c r="CD56" s="239"/>
      <c r="CE56" s="239"/>
      <c r="CF56" s="239"/>
      <c r="CG56" s="239"/>
      <c r="CH56" s="239"/>
      <c r="CI56" s="239"/>
      <c r="CJ56" s="239"/>
    </row>
    <row r="57" spans="1:88" ht="15" x14ac:dyDescent="0.2">
      <c r="A57" s="275"/>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39"/>
      <c r="BZ57" s="239"/>
      <c r="CA57" s="239"/>
      <c r="CB57" s="239"/>
      <c r="CC57" s="239"/>
      <c r="CD57" s="239"/>
      <c r="CE57" s="239"/>
      <c r="CF57" s="239"/>
      <c r="CG57" s="239"/>
      <c r="CH57" s="239"/>
      <c r="CI57" s="239"/>
      <c r="CJ57" s="239"/>
    </row>
    <row r="58" spans="1:88" ht="15" x14ac:dyDescent="0.2">
      <c r="A58" s="275"/>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239"/>
      <c r="BM58" s="239"/>
      <c r="BN58" s="239"/>
      <c r="BO58" s="239"/>
      <c r="BP58" s="239"/>
      <c r="BQ58" s="239"/>
      <c r="BR58" s="239"/>
      <c r="BS58" s="239"/>
      <c r="BT58" s="239"/>
      <c r="BU58" s="239"/>
      <c r="BV58" s="239"/>
      <c r="BW58" s="239"/>
      <c r="BX58" s="239"/>
      <c r="BY58" s="239"/>
      <c r="BZ58" s="239"/>
      <c r="CA58" s="239"/>
      <c r="CB58" s="239"/>
      <c r="CC58" s="239"/>
      <c r="CD58" s="239"/>
      <c r="CE58" s="239"/>
      <c r="CF58" s="239"/>
      <c r="CG58" s="239"/>
      <c r="CH58" s="239"/>
      <c r="CI58" s="239"/>
      <c r="CJ58" s="239"/>
    </row>
    <row r="59" spans="1:88" ht="15" x14ac:dyDescent="0.2">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row>
    <row r="60" spans="1:88" ht="15" x14ac:dyDescent="0.2">
      <c r="A60" s="239"/>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row>
    <row r="61" spans="1:88" ht="15" x14ac:dyDescent="0.2">
      <c r="A61" s="239"/>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239"/>
      <c r="BY61" s="239"/>
      <c r="BZ61" s="239"/>
      <c r="CA61" s="239"/>
      <c r="CB61" s="239"/>
      <c r="CC61" s="239"/>
      <c r="CD61" s="239"/>
      <c r="CE61" s="239"/>
      <c r="CF61" s="239"/>
      <c r="CG61" s="239"/>
      <c r="CH61" s="239"/>
      <c r="CI61" s="239"/>
      <c r="CJ61" s="239"/>
    </row>
    <row r="62" spans="1:88"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row>
    <row r="63" spans="1:88"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row>
    <row r="64" spans="1:88"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row>
    <row r="65" spans="1:88"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row>
    <row r="66" spans="1:88"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239"/>
      <c r="CF66" s="239"/>
      <c r="CG66" s="239"/>
      <c r="CH66" s="239"/>
      <c r="CI66" s="239"/>
      <c r="CJ66" s="239"/>
    </row>
    <row r="67" spans="1:88"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row>
    <row r="68" spans="1:88"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row>
    <row r="69" spans="1:88"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row>
    <row r="70" spans="1:88"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row>
    <row r="71" spans="1:88"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row>
    <row r="72" spans="1:88"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row>
    <row r="73" spans="1:88"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row>
    <row r="74" spans="1:88"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row>
    <row r="75" spans="1:88"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row>
    <row r="76" spans="1:88"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row>
    <row r="77" spans="1:88"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row>
    <row r="78" spans="1:88"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row>
    <row r="79" spans="1:88"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row>
    <row r="80" spans="1:88"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row>
    <row r="81" spans="1:88"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c r="BT81" s="239"/>
      <c r="BU81" s="239"/>
      <c r="BV81" s="239"/>
      <c r="BW81" s="239"/>
      <c r="BX81" s="239"/>
      <c r="BY81" s="239"/>
      <c r="BZ81" s="239"/>
      <c r="CA81" s="239"/>
      <c r="CB81" s="239"/>
      <c r="CC81" s="239"/>
      <c r="CD81" s="239"/>
      <c r="CE81" s="239"/>
      <c r="CF81" s="239"/>
      <c r="CG81" s="239"/>
      <c r="CH81" s="239"/>
      <c r="CI81" s="239"/>
      <c r="CJ81" s="239"/>
    </row>
    <row r="82" spans="1:88"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row>
    <row r="83" spans="1:88"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row>
    <row r="84" spans="1:88"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row>
    <row r="85" spans="1:88"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39"/>
      <c r="BZ85" s="239"/>
      <c r="CA85" s="239"/>
      <c r="CB85" s="239"/>
      <c r="CC85" s="239"/>
      <c r="CD85" s="239"/>
      <c r="CE85" s="239"/>
      <c r="CF85" s="239"/>
      <c r="CG85" s="239"/>
      <c r="CH85" s="239"/>
      <c r="CI85" s="239"/>
      <c r="CJ85" s="239"/>
    </row>
    <row r="86" spans="1:88"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row>
    <row r="87" spans="1:88"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row>
    <row r="88" spans="1:88"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row>
    <row r="89" spans="1:88"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row>
    <row r="90" spans="1:88"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row>
    <row r="91" spans="1:88"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row>
    <row r="92" spans="1:88"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row>
    <row r="93" spans="1:88"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row>
    <row r="94" spans="1:88"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row>
    <row r="95" spans="1:88"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c r="CF95" s="239"/>
      <c r="CG95" s="239"/>
      <c r="CH95" s="239"/>
      <c r="CI95" s="239"/>
      <c r="CJ95" s="239"/>
    </row>
    <row r="96" spans="1:88"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row>
    <row r="97" spans="1:88"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row>
    <row r="98" spans="1:88"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row>
    <row r="99" spans="1:88"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row>
    <row r="100" spans="1:88"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row>
    <row r="101" spans="1:88"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row>
    <row r="102" spans="1:88"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row>
    <row r="103" spans="1:88"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row>
    <row r="104" spans="1:88"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row>
    <row r="105" spans="1:88"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row>
    <row r="106" spans="1:88"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row>
    <row r="107" spans="1:88"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row>
    <row r="108" spans="1:88"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239"/>
      <c r="CE108" s="239"/>
      <c r="CF108" s="239"/>
      <c r="CG108" s="239"/>
      <c r="CH108" s="239"/>
      <c r="CI108" s="239"/>
      <c r="CJ108" s="239"/>
    </row>
    <row r="109" spans="1:88"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row>
    <row r="110" spans="1:88"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row>
    <row r="111" spans="1:88"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row>
    <row r="112" spans="1:88"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row>
    <row r="113" spans="1:88"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239"/>
      <c r="CH113" s="239"/>
      <c r="CI113" s="239"/>
      <c r="CJ113" s="239"/>
    </row>
    <row r="114" spans="1:88"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row>
    <row r="115" spans="1:88"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row>
    <row r="116" spans="1:88"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row>
    <row r="117" spans="1:88"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row>
    <row r="118" spans="1:88"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row>
    <row r="119" spans="1:88"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row>
    <row r="120" spans="1:88"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row>
    <row r="121" spans="1:88"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row>
    <row r="122" spans="1:88"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row>
    <row r="123" spans="1:88" ht="15" x14ac:dyDescent="0.2">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c r="BT123" s="239"/>
      <c r="BU123" s="239"/>
      <c r="BV123" s="239"/>
      <c r="BW123" s="239"/>
      <c r="BX123" s="239"/>
      <c r="BY123" s="239"/>
      <c r="BZ123" s="239"/>
      <c r="CA123" s="239"/>
      <c r="CB123" s="239"/>
      <c r="CC123" s="239"/>
      <c r="CD123" s="239"/>
      <c r="CE123" s="239"/>
      <c r="CF123" s="239"/>
      <c r="CG123" s="239"/>
      <c r="CH123" s="239"/>
      <c r="CI123" s="239"/>
      <c r="CJ123" s="239"/>
    </row>
    <row r="124" spans="1:88" ht="15" x14ac:dyDescent="0.2">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row>
    <row r="125" spans="1:88" ht="15" x14ac:dyDescent="0.2">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row>
    <row r="126" spans="1:88" ht="15" x14ac:dyDescent="0.2">
      <c r="A126" s="239"/>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row>
    <row r="127" spans="1:88" ht="15" x14ac:dyDescent="0.2">
      <c r="A127" s="239"/>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row>
    <row r="128" spans="1:88" ht="15" x14ac:dyDescent="0.2">
      <c r="A128" s="239"/>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HW3:HZ3"/>
    <mergeCell ref="IA3:ID3"/>
    <mergeCell ref="IE3:IH3"/>
    <mergeCell ref="II3:IL3"/>
    <mergeCell ref="IM3:IP3"/>
    <mergeCell ref="HC3:HF3"/>
    <mergeCell ref="HG3:HJ3"/>
    <mergeCell ref="HK3:HN3"/>
    <mergeCell ref="HO3:HR3"/>
    <mergeCell ref="HS3:HV3"/>
    <mergeCell ref="GI3:GL3"/>
    <mergeCell ref="GM3:GP3"/>
    <mergeCell ref="GQ3:GT3"/>
    <mergeCell ref="GU3:GX3"/>
    <mergeCell ref="GY3:HB3"/>
    <mergeCell ref="FO3:FR3"/>
    <mergeCell ref="FS3:FV3"/>
    <mergeCell ref="FW3:FZ3"/>
    <mergeCell ref="GA3:GD3"/>
    <mergeCell ref="GE3:GH3"/>
    <mergeCell ref="EU3:EX3"/>
    <mergeCell ref="EY3:FB3"/>
    <mergeCell ref="FC3:FF3"/>
    <mergeCell ref="FG3:FJ3"/>
    <mergeCell ref="FK3:FN3"/>
    <mergeCell ref="EA3:ED3"/>
    <mergeCell ref="EE3:EH3"/>
    <mergeCell ref="EI3:EL3"/>
    <mergeCell ref="EM3:EP3"/>
    <mergeCell ref="EQ3:ET3"/>
    <mergeCell ref="DG3:DJ3"/>
    <mergeCell ref="DK3:DN3"/>
    <mergeCell ref="DO3:DR3"/>
    <mergeCell ref="DS3:DV3"/>
    <mergeCell ref="DW3:DZ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AE3:AH3"/>
    <mergeCell ref="AI3:AL3"/>
    <mergeCell ref="AM3:AP3"/>
    <mergeCell ref="AQ3:AT3"/>
    <mergeCell ref="AU3:AX3"/>
    <mergeCell ref="GU2:GX2"/>
    <mergeCell ref="GY2:HB2"/>
    <mergeCell ref="HC2:HF2"/>
    <mergeCell ref="HG2:HJ2"/>
    <mergeCell ref="GQ2:GT2"/>
    <mergeCell ref="IA2:ID2"/>
    <mergeCell ref="IE2:IH2"/>
    <mergeCell ref="II2:IL2"/>
    <mergeCell ref="IM2:IP2"/>
    <mergeCell ref="HK2:HN2"/>
    <mergeCell ref="HO2:HR2"/>
    <mergeCell ref="HS2:HV2"/>
    <mergeCell ref="HW2:HZ2"/>
    <mergeCell ref="GI2:GL2"/>
    <mergeCell ref="GM2:GP2"/>
    <mergeCell ref="FC2:FF2"/>
    <mergeCell ref="FG2:FJ2"/>
    <mergeCell ref="FK2:FN2"/>
    <mergeCell ref="FO2:FR2"/>
    <mergeCell ref="FS2:FV2"/>
    <mergeCell ref="FW2:FZ2"/>
    <mergeCell ref="GA2:GD2"/>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2"/>
  <sheetViews>
    <sheetView zoomScaleNormal="100" workbookViewId="0">
      <selection activeCell="A28" sqref="A28"/>
    </sheetView>
  </sheetViews>
  <sheetFormatPr defaultRowHeight="12.75" x14ac:dyDescent="0.2"/>
  <cols>
    <col min="1" max="1" width="100.7109375" customWidth="1"/>
  </cols>
  <sheetData>
    <row r="1" spans="1:3" ht="18" x14ac:dyDescent="0.25">
      <c r="A1" s="4">
        <f>'COVER PAGE'!A9</f>
        <v>0</v>
      </c>
      <c r="B1" s="2"/>
    </row>
    <row r="2" spans="1:3" ht="18" x14ac:dyDescent="0.25">
      <c r="A2" s="4" t="s">
        <v>2274</v>
      </c>
      <c r="B2" s="2"/>
    </row>
    <row r="3" spans="1:3" ht="18" x14ac:dyDescent="0.25">
      <c r="A3" s="4" t="s">
        <v>242</v>
      </c>
      <c r="B3" s="2"/>
    </row>
    <row r="4" spans="1:3" ht="18" x14ac:dyDescent="0.25">
      <c r="A4" s="5" t="str">
        <f>'COVER PAGE'!A30</f>
        <v>FISCAL YEAR ENDING JUNE 30, 2024</v>
      </c>
      <c r="B4" s="2"/>
    </row>
    <row r="6" spans="1:3" ht="15.75" x14ac:dyDescent="0.25">
      <c r="B6" s="9" t="s">
        <v>222</v>
      </c>
    </row>
    <row r="7" spans="1:3" ht="15.75" x14ac:dyDescent="0.25">
      <c r="B7" s="101" t="s">
        <v>223</v>
      </c>
    </row>
    <row r="8" spans="1:3" ht="15.75" x14ac:dyDescent="0.25">
      <c r="A8" s="102" t="s">
        <v>230</v>
      </c>
    </row>
    <row r="9" spans="1:3" ht="14.25" x14ac:dyDescent="0.2">
      <c r="A9" s="343" t="s">
        <v>374</v>
      </c>
      <c r="B9" s="560" t="s">
        <v>243</v>
      </c>
    </row>
    <row r="10" spans="1:3" ht="14.25" x14ac:dyDescent="0.2">
      <c r="A10" s="343" t="s">
        <v>1476</v>
      </c>
      <c r="B10" s="276">
        <v>3</v>
      </c>
      <c r="C10" s="17"/>
    </row>
    <row r="11" spans="1:3" ht="15" x14ac:dyDescent="0.2">
      <c r="A11" s="239"/>
      <c r="B11" s="275"/>
    </row>
    <row r="12" spans="1:3" ht="15.75" x14ac:dyDescent="0.25">
      <c r="A12" s="372" t="s">
        <v>244</v>
      </c>
      <c r="B12" s="275"/>
    </row>
    <row r="13" spans="1:3" ht="14.25" x14ac:dyDescent="0.2">
      <c r="A13" s="343" t="s">
        <v>6</v>
      </c>
      <c r="B13" s="560" t="s">
        <v>245</v>
      </c>
    </row>
    <row r="14" spans="1:3" ht="14.25" x14ac:dyDescent="0.2">
      <c r="A14" s="343" t="s">
        <v>246</v>
      </c>
      <c r="B14" s="276"/>
    </row>
    <row r="15" spans="1:3" ht="14.25" x14ac:dyDescent="0.2">
      <c r="A15" s="343" t="s">
        <v>247</v>
      </c>
      <c r="B15" s="276"/>
    </row>
    <row r="16" spans="1:3" ht="14.25" x14ac:dyDescent="0.2">
      <c r="A16" s="343" t="s">
        <v>1424</v>
      </c>
      <c r="B16" s="276">
        <v>13</v>
      </c>
      <c r="C16" s="40"/>
    </row>
    <row r="17" spans="1:3" ht="14.25" x14ac:dyDescent="0.2">
      <c r="A17" s="343" t="s">
        <v>7</v>
      </c>
      <c r="B17" s="276">
        <v>14</v>
      </c>
      <c r="C17" s="40"/>
    </row>
    <row r="18" spans="1:3" ht="14.25" x14ac:dyDescent="0.2">
      <c r="A18" s="343" t="s">
        <v>1013</v>
      </c>
      <c r="B18" s="276"/>
    </row>
    <row r="19" spans="1:3" ht="14.25" x14ac:dyDescent="0.2">
      <c r="A19" s="343" t="s">
        <v>8</v>
      </c>
      <c r="B19" s="276">
        <v>15</v>
      </c>
    </row>
    <row r="20" spans="1:3" ht="14.25" x14ac:dyDescent="0.2">
      <c r="A20" s="343" t="s">
        <v>9</v>
      </c>
      <c r="B20" s="276">
        <v>16</v>
      </c>
    </row>
    <row r="21" spans="1:3" ht="14.25" x14ac:dyDescent="0.2">
      <c r="A21" s="343" t="s">
        <v>1014</v>
      </c>
      <c r="B21" s="276"/>
    </row>
    <row r="22" spans="1:3" ht="14.25" x14ac:dyDescent="0.2">
      <c r="A22" s="343" t="s">
        <v>10</v>
      </c>
      <c r="B22" s="276">
        <v>17</v>
      </c>
    </row>
    <row r="23" spans="1:3" ht="14.25" x14ac:dyDescent="0.2">
      <c r="A23" s="343" t="s">
        <v>1425</v>
      </c>
      <c r="B23" s="276">
        <v>18</v>
      </c>
    </row>
    <row r="24" spans="1:3" ht="14.25" x14ac:dyDescent="0.2">
      <c r="A24" s="343" t="s">
        <v>1426</v>
      </c>
      <c r="B24" s="276">
        <v>19</v>
      </c>
    </row>
    <row r="25" spans="1:3" ht="14.25" x14ac:dyDescent="0.2">
      <c r="A25" s="343" t="s">
        <v>1150</v>
      </c>
      <c r="B25" s="276">
        <v>20</v>
      </c>
    </row>
    <row r="26" spans="1:3" ht="14.25" x14ac:dyDescent="0.2">
      <c r="A26" s="343" t="s">
        <v>1427</v>
      </c>
      <c r="B26" s="276">
        <v>21</v>
      </c>
    </row>
    <row r="27" spans="1:3" ht="14.25" x14ac:dyDescent="0.2">
      <c r="A27" s="343" t="s">
        <v>1428</v>
      </c>
      <c r="B27" s="276">
        <v>22</v>
      </c>
    </row>
    <row r="28" spans="1:3" ht="14.25" x14ac:dyDescent="0.2">
      <c r="A28" s="343" t="s">
        <v>1151</v>
      </c>
      <c r="B28" s="560" t="s">
        <v>1710</v>
      </c>
      <c r="C28" s="17"/>
    </row>
    <row r="29" spans="1:3" ht="14.25" x14ac:dyDescent="0.2">
      <c r="A29" s="343" t="s">
        <v>931</v>
      </c>
      <c r="B29" s="276"/>
    </row>
    <row r="30" spans="1:3" ht="14.25" x14ac:dyDescent="0.2">
      <c r="A30" s="343" t="s">
        <v>386</v>
      </c>
      <c r="B30" s="276"/>
    </row>
    <row r="31" spans="1:3" ht="14.25" x14ac:dyDescent="0.2">
      <c r="A31" s="343" t="s">
        <v>1152</v>
      </c>
      <c r="B31" s="560" t="s">
        <v>1711</v>
      </c>
    </row>
    <row r="32" spans="1:3" ht="14.25" x14ac:dyDescent="0.2">
      <c r="A32" s="343" t="s">
        <v>1083</v>
      </c>
      <c r="B32" s="276"/>
    </row>
    <row r="33" spans="1:2" ht="14.25" x14ac:dyDescent="0.2">
      <c r="A33" s="343" t="s">
        <v>615</v>
      </c>
      <c r="B33" s="560" t="s">
        <v>1712</v>
      </c>
    </row>
    <row r="34" spans="1:2" ht="14.25" x14ac:dyDescent="0.2">
      <c r="A34" s="343" t="s">
        <v>1635</v>
      </c>
      <c r="B34" s="560">
        <v>60</v>
      </c>
    </row>
    <row r="35" spans="1:2" ht="14.25" x14ac:dyDescent="0.2">
      <c r="A35" s="343" t="s">
        <v>1784</v>
      </c>
      <c r="B35" s="560" t="s">
        <v>4</v>
      </c>
    </row>
    <row r="36" spans="1:2" ht="14.25" x14ac:dyDescent="0.2">
      <c r="A36" s="343" t="s">
        <v>457</v>
      </c>
      <c r="B36" s="560"/>
    </row>
    <row r="37" spans="1:2" ht="14.25" x14ac:dyDescent="0.2">
      <c r="A37" s="343" t="s">
        <v>105</v>
      </c>
      <c r="B37" s="276"/>
    </row>
    <row r="38" spans="1:2" ht="14.25" x14ac:dyDescent="0.2">
      <c r="A38" s="343" t="s">
        <v>616</v>
      </c>
      <c r="B38" s="560" t="s">
        <v>1713</v>
      </c>
    </row>
    <row r="39" spans="1:2" ht="14.25" x14ac:dyDescent="0.2">
      <c r="A39" s="343" t="s">
        <v>106</v>
      </c>
      <c r="B39" s="276"/>
    </row>
    <row r="40" spans="1:2" ht="14.25" x14ac:dyDescent="0.2">
      <c r="A40" s="343" t="s">
        <v>617</v>
      </c>
      <c r="B40" s="560" t="s">
        <v>1720</v>
      </c>
    </row>
    <row r="41" spans="1:2" ht="14.25" x14ac:dyDescent="0.2">
      <c r="A41" s="343" t="s">
        <v>618</v>
      </c>
      <c r="B41" s="560" t="s">
        <v>1714</v>
      </c>
    </row>
    <row r="42" spans="1:2" ht="14.25" x14ac:dyDescent="0.2">
      <c r="A42" s="343" t="s">
        <v>106</v>
      </c>
      <c r="B42" s="276"/>
    </row>
    <row r="43" spans="1:2" ht="14.25" x14ac:dyDescent="0.2">
      <c r="A43" s="343" t="s">
        <v>619</v>
      </c>
      <c r="B43" s="560" t="s">
        <v>1715</v>
      </c>
    </row>
    <row r="44" spans="1:2" ht="14.25" x14ac:dyDescent="0.2">
      <c r="A44" s="343" t="s">
        <v>620</v>
      </c>
      <c r="B44" s="560" t="s">
        <v>1716</v>
      </c>
    </row>
    <row r="45" spans="1:2" ht="14.25" x14ac:dyDescent="0.2">
      <c r="A45" s="343" t="s">
        <v>106</v>
      </c>
      <c r="B45" s="276"/>
    </row>
    <row r="46" spans="1:2" ht="14.25" x14ac:dyDescent="0.2">
      <c r="A46" s="343" t="s">
        <v>621</v>
      </c>
      <c r="B46" s="560" t="s">
        <v>1717</v>
      </c>
    </row>
    <row r="47" spans="1:2" ht="14.25" x14ac:dyDescent="0.2">
      <c r="A47" s="343" t="s">
        <v>622</v>
      </c>
      <c r="B47" s="560" t="s">
        <v>1718</v>
      </c>
    </row>
    <row r="48" spans="1:2" ht="14.25" x14ac:dyDescent="0.2">
      <c r="A48" s="343" t="s">
        <v>106</v>
      </c>
      <c r="B48" s="276"/>
    </row>
    <row r="49" spans="1:3" ht="14.25" x14ac:dyDescent="0.2">
      <c r="A49" s="343" t="s">
        <v>1193</v>
      </c>
      <c r="B49" s="560" t="s">
        <v>1719</v>
      </c>
    </row>
    <row r="50" spans="1:3" ht="14.25" x14ac:dyDescent="0.2">
      <c r="A50" s="343" t="s">
        <v>1429</v>
      </c>
      <c r="B50" s="560">
        <v>79</v>
      </c>
    </row>
    <row r="51" spans="1:3" ht="14.25" x14ac:dyDescent="0.2">
      <c r="A51" s="343" t="s">
        <v>1430</v>
      </c>
      <c r="B51" s="276"/>
    </row>
    <row r="52" spans="1:3" ht="14.25" x14ac:dyDescent="0.2">
      <c r="A52" s="343" t="s">
        <v>603</v>
      </c>
      <c r="B52" s="276">
        <v>80</v>
      </c>
    </row>
    <row r="53" spans="1:3" ht="14.25" x14ac:dyDescent="0.2">
      <c r="A53" s="343" t="s">
        <v>602</v>
      </c>
      <c r="B53" s="276">
        <v>81</v>
      </c>
    </row>
    <row r="54" spans="1:3" ht="14.25" x14ac:dyDescent="0.2">
      <c r="A54" s="343" t="s">
        <v>1431</v>
      </c>
      <c r="B54" s="276">
        <v>82</v>
      </c>
    </row>
    <row r="55" spans="1:3" ht="14.25" x14ac:dyDescent="0.2">
      <c r="A55" s="343" t="s">
        <v>1432</v>
      </c>
      <c r="B55" s="276"/>
    </row>
    <row r="56" spans="1:3" ht="14.25" x14ac:dyDescent="0.2">
      <c r="A56" s="343" t="s">
        <v>623</v>
      </c>
      <c r="B56" s="276">
        <v>83</v>
      </c>
    </row>
    <row r="57" spans="1:3" ht="14.25" x14ac:dyDescent="0.2">
      <c r="A57" s="343" t="s">
        <v>624</v>
      </c>
      <c r="B57" s="276">
        <v>84</v>
      </c>
    </row>
    <row r="58" spans="1:3" ht="14.25" x14ac:dyDescent="0.2">
      <c r="A58" s="343" t="s">
        <v>1077</v>
      </c>
      <c r="B58" s="276">
        <v>85</v>
      </c>
      <c r="C58" s="17"/>
    </row>
    <row r="59" spans="1:3" ht="14.25" x14ac:dyDescent="0.2">
      <c r="A59" s="343" t="s">
        <v>2094</v>
      </c>
      <c r="B59" s="560" t="s">
        <v>1721</v>
      </c>
    </row>
    <row r="60" spans="1:3" ht="14.25" x14ac:dyDescent="0.2">
      <c r="A60" s="343" t="s">
        <v>625</v>
      </c>
      <c r="B60" s="276">
        <v>89</v>
      </c>
      <c r="C60" s="40"/>
    </row>
    <row r="61" spans="1:3" ht="15" x14ac:dyDescent="0.2">
      <c r="A61" s="239" t="s">
        <v>1378</v>
      </c>
      <c r="B61" s="303"/>
    </row>
    <row r="62" spans="1:3" ht="15.75" x14ac:dyDescent="0.25">
      <c r="A62" s="372" t="s">
        <v>47</v>
      </c>
      <c r="B62" s="303"/>
    </row>
    <row r="63" spans="1:3" ht="14.25" x14ac:dyDescent="0.2">
      <c r="A63" s="343" t="s">
        <v>48</v>
      </c>
      <c r="B63" s="276">
        <v>90</v>
      </c>
      <c r="C63" s="17"/>
    </row>
    <row r="64" spans="1:3" ht="15" x14ac:dyDescent="0.2">
      <c r="A64" s="6"/>
      <c r="B64" s="32"/>
    </row>
    <row r="65" spans="1:3" ht="65.25" hidden="1" customHeight="1" x14ac:dyDescent="0.25">
      <c r="A65" s="1334" t="s">
        <v>2224</v>
      </c>
      <c r="B65" s="1334"/>
      <c r="C65" s="40"/>
    </row>
    <row r="66" spans="1:3" ht="15.75" x14ac:dyDescent="0.25">
      <c r="A66" s="8"/>
      <c r="B66" s="32"/>
      <c r="C66" s="40"/>
    </row>
    <row r="67" spans="1:3" ht="15.75" hidden="1" thickBot="1" x14ac:dyDescent="0.25">
      <c r="A67" s="507"/>
      <c r="B67" s="508"/>
    </row>
    <row r="68" spans="1:3" ht="18.75" hidden="1" thickBot="1" x14ac:dyDescent="0.3">
      <c r="A68" s="509" t="s">
        <v>2258</v>
      </c>
      <c r="B68" s="510"/>
    </row>
    <row r="69" spans="1:3" ht="15" hidden="1" x14ac:dyDescent="0.2">
      <c r="A69" s="6"/>
      <c r="B69" s="32"/>
    </row>
    <row r="70" spans="1:3" ht="34.5" hidden="1" customHeight="1" x14ac:dyDescent="0.25">
      <c r="A70" s="1333" t="s">
        <v>2220</v>
      </c>
      <c r="B70" s="1333"/>
    </row>
    <row r="71" spans="1:3" ht="60.75" hidden="1" customHeight="1" x14ac:dyDescent="0.2">
      <c r="A71" s="829" t="s">
        <v>2219</v>
      </c>
      <c r="B71" s="32"/>
    </row>
    <row r="72" spans="1:3" ht="15" hidden="1" x14ac:dyDescent="0.25">
      <c r="A72" s="559" t="s">
        <v>2060</v>
      </c>
      <c r="B72" s="32"/>
    </row>
    <row r="73" spans="1:3" ht="14.25" hidden="1" x14ac:dyDescent="0.2">
      <c r="A73" s="103"/>
      <c r="B73" s="32"/>
    </row>
    <row r="74" spans="1:3" ht="15" hidden="1" x14ac:dyDescent="0.2">
      <c r="A74" s="6" t="s">
        <v>1646</v>
      </c>
      <c r="B74" s="32"/>
    </row>
    <row r="75" spans="1:3" ht="15.75" hidden="1" x14ac:dyDescent="0.25">
      <c r="A75" s="102" t="s">
        <v>1482</v>
      </c>
      <c r="B75" s="32"/>
    </row>
    <row r="76" spans="1:3" ht="15.75" hidden="1" x14ac:dyDescent="0.25">
      <c r="A76" s="8" t="s">
        <v>2221</v>
      </c>
      <c r="B76" s="32"/>
    </row>
    <row r="77" spans="1:3" ht="15" hidden="1" x14ac:dyDescent="0.2">
      <c r="A77" s="6" t="s">
        <v>1483</v>
      </c>
      <c r="B77" s="32"/>
    </row>
    <row r="78" spans="1:3" ht="15" hidden="1" x14ac:dyDescent="0.2">
      <c r="A78" s="6"/>
      <c r="B78" s="32"/>
    </row>
    <row r="79" spans="1:3" ht="15.75" hidden="1" x14ac:dyDescent="0.25">
      <c r="A79" s="8" t="s">
        <v>1320</v>
      </c>
      <c r="B79" s="32"/>
    </row>
    <row r="80" spans="1:3" ht="15" hidden="1" x14ac:dyDescent="0.2">
      <c r="A80" s="6" t="s">
        <v>1484</v>
      </c>
      <c r="B80" s="32"/>
    </row>
    <row r="81" spans="1:1" ht="15" hidden="1" x14ac:dyDescent="0.2">
      <c r="A81" s="6" t="s">
        <v>1485</v>
      </c>
    </row>
    <row r="82" spans="1:1" ht="15" hidden="1" x14ac:dyDescent="0.2">
      <c r="A82" s="6" t="s">
        <v>1486</v>
      </c>
    </row>
    <row r="83" spans="1:1" ht="15" hidden="1" x14ac:dyDescent="0.2">
      <c r="A83" s="6" t="s">
        <v>1487</v>
      </c>
    </row>
    <row r="84" spans="1:1" ht="15" hidden="1" x14ac:dyDescent="0.2">
      <c r="A84" s="6" t="s">
        <v>1488</v>
      </c>
    </row>
    <row r="85" spans="1:1" ht="15" hidden="1" x14ac:dyDescent="0.2">
      <c r="A85" s="6" t="s">
        <v>1489</v>
      </c>
    </row>
    <row r="86" spans="1:1" ht="15" hidden="1" x14ac:dyDescent="0.2">
      <c r="A86" s="6" t="s">
        <v>1490</v>
      </c>
    </row>
    <row r="87" spans="1:1" ht="15" hidden="1" x14ac:dyDescent="0.2">
      <c r="A87" s="6" t="s">
        <v>1491</v>
      </c>
    </row>
    <row r="88" spans="1:1" ht="15" hidden="1" x14ac:dyDescent="0.2">
      <c r="A88" s="6" t="s">
        <v>1492</v>
      </c>
    </row>
    <row r="89" spans="1:1" ht="15.75" hidden="1" x14ac:dyDescent="0.25">
      <c r="A89" s="8" t="s">
        <v>1561</v>
      </c>
    </row>
    <row r="90" spans="1:1" ht="15" hidden="1" x14ac:dyDescent="0.2">
      <c r="A90" s="6" t="s">
        <v>1493</v>
      </c>
    </row>
    <row r="91" spans="1:1" ht="15" hidden="1" x14ac:dyDescent="0.2">
      <c r="A91" s="6" t="s">
        <v>1494</v>
      </c>
    </row>
    <row r="92" spans="1:1" ht="15" hidden="1" x14ac:dyDescent="0.2">
      <c r="A92" s="6" t="s">
        <v>1495</v>
      </c>
    </row>
    <row r="93" spans="1:1" ht="15" hidden="1" x14ac:dyDescent="0.2">
      <c r="A93" s="6" t="s">
        <v>1496</v>
      </c>
    </row>
    <row r="94" spans="1:1" ht="15" hidden="1" x14ac:dyDescent="0.2">
      <c r="A94" s="6"/>
    </row>
    <row r="95" spans="1:1" ht="15.75" hidden="1" x14ac:dyDescent="0.25">
      <c r="A95" s="8" t="s">
        <v>1497</v>
      </c>
    </row>
    <row r="96" spans="1:1" ht="15" hidden="1" x14ac:dyDescent="0.2">
      <c r="A96" s="6" t="s">
        <v>1511</v>
      </c>
    </row>
    <row r="97" spans="1:1" ht="14.25" hidden="1" x14ac:dyDescent="0.2">
      <c r="A97" s="103"/>
    </row>
    <row r="98" spans="1:1" ht="15.75" hidden="1" x14ac:dyDescent="0.25">
      <c r="A98" s="8" t="s">
        <v>1498</v>
      </c>
    </row>
    <row r="99" spans="1:1" ht="15" hidden="1" x14ac:dyDescent="0.2">
      <c r="A99" s="6" t="s">
        <v>1499</v>
      </c>
    </row>
    <row r="100" spans="1:1" ht="15" hidden="1" x14ac:dyDescent="0.2">
      <c r="A100" s="6" t="s">
        <v>1500</v>
      </c>
    </row>
    <row r="101" spans="1:1" ht="15" hidden="1" x14ac:dyDescent="0.2">
      <c r="A101" s="6" t="s">
        <v>1501</v>
      </c>
    </row>
    <row r="102" spans="1:1" ht="15" hidden="1" x14ac:dyDescent="0.2">
      <c r="A102" s="6" t="s">
        <v>1621</v>
      </c>
    </row>
    <row r="103" spans="1:1" ht="15" hidden="1" x14ac:dyDescent="0.2">
      <c r="A103" s="6" t="s">
        <v>1620</v>
      </c>
    </row>
    <row r="104" spans="1:1" ht="15" hidden="1" x14ac:dyDescent="0.2">
      <c r="A104" s="6"/>
    </row>
    <row r="105" spans="1:1" ht="15.75" hidden="1" x14ac:dyDescent="0.25">
      <c r="A105" s="102" t="s">
        <v>1502</v>
      </c>
    </row>
    <row r="106" spans="1:1" ht="15.75" hidden="1" x14ac:dyDescent="0.25">
      <c r="A106" s="6" t="s">
        <v>2222</v>
      </c>
    </row>
    <row r="107" spans="1:1" ht="15" hidden="1" x14ac:dyDescent="0.2">
      <c r="A107" s="6" t="s">
        <v>1503</v>
      </c>
    </row>
    <row r="108" spans="1:1" ht="15" hidden="1" x14ac:dyDescent="0.2">
      <c r="A108" s="6" t="s">
        <v>1504</v>
      </c>
    </row>
    <row r="109" spans="1:1" ht="15" hidden="1" x14ac:dyDescent="0.2">
      <c r="A109" s="6" t="s">
        <v>1505</v>
      </c>
    </row>
    <row r="110" spans="1:1" ht="15" hidden="1" x14ac:dyDescent="0.2">
      <c r="A110" s="6" t="s">
        <v>1506</v>
      </c>
    </row>
    <row r="111" spans="1:1" ht="15.75" hidden="1" x14ac:dyDescent="0.25">
      <c r="A111" s="6" t="s">
        <v>2223</v>
      </c>
    </row>
    <row r="112" spans="1:1" ht="15" hidden="1" x14ac:dyDescent="0.2">
      <c r="A112" s="6" t="s">
        <v>1507</v>
      </c>
    </row>
    <row r="113" spans="1:1" ht="15" hidden="1" x14ac:dyDescent="0.2">
      <c r="A113" s="6" t="s">
        <v>1508</v>
      </c>
    </row>
    <row r="114" spans="1:1" ht="15.75" hidden="1" x14ac:dyDescent="0.25">
      <c r="A114" s="6" t="s">
        <v>2257</v>
      </c>
    </row>
    <row r="115" spans="1:1" ht="15" hidden="1" x14ac:dyDescent="0.2">
      <c r="A115" s="6" t="s">
        <v>2670</v>
      </c>
    </row>
    <row r="116" spans="1:1" ht="15" hidden="1" x14ac:dyDescent="0.2">
      <c r="A116" s="6" t="s">
        <v>2096</v>
      </c>
    </row>
    <row r="117" spans="1:1" ht="15.75" hidden="1" x14ac:dyDescent="0.25">
      <c r="A117" s="6" t="s">
        <v>1509</v>
      </c>
    </row>
    <row r="118" spans="1:1" ht="15" hidden="1" x14ac:dyDescent="0.2">
      <c r="A118" s="6" t="s">
        <v>1510</v>
      </c>
    </row>
    <row r="119" spans="1:1" ht="15" hidden="1" x14ac:dyDescent="0.2">
      <c r="A119" s="6"/>
    </row>
    <row r="120" spans="1:1" ht="15" hidden="1" x14ac:dyDescent="0.2">
      <c r="A120" s="6"/>
    </row>
    <row r="121" spans="1:1" ht="15" hidden="1"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row r="161" spans="1:1" ht="15" x14ac:dyDescent="0.2">
      <c r="A161" s="6"/>
    </row>
    <row r="162" spans="1:1" ht="15" x14ac:dyDescent="0.2">
      <c r="A162"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70:B70"/>
    <mergeCell ref="A65:B65"/>
  </mergeCells>
  <phoneticPr fontId="0" type="noConversion"/>
  <hyperlinks>
    <hyperlink ref="A72" r:id="rId2" xr:uid="{00000000-0004-0000-0300-000000000000}"/>
  </hyperlinks>
  <printOptions horizontalCentered="1"/>
  <pageMargins left="0.5" right="0.5" top="0.5" bottom="0.5" header="0.5" footer="0.5"/>
  <pageSetup scale="79" orientation="portrait" horizontalDpi="360" verticalDpi="360" r:id="rId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2"/>
  <sheetViews>
    <sheetView zoomScaleNormal="100" workbookViewId="0">
      <pane xSplit="2" ySplit="9" topLeftCell="C10" activePane="bottomRight" state="frozen"/>
      <selection pane="topRight" activeCell="C1" sqref="C1"/>
      <selection pane="bottomLeft" activeCell="A10" sqref="A10"/>
      <selection pane="bottomRight" activeCell="C2" sqref="C2:F2"/>
    </sheetView>
  </sheetViews>
  <sheetFormatPr defaultColWidth="8.85546875" defaultRowHeight="12.75" x14ac:dyDescent="0.2"/>
  <cols>
    <col min="1" max="1" width="13.7109375" style="237" customWidth="1"/>
    <col min="2" max="2" width="50.7109375" style="237" customWidth="1"/>
    <col min="3" max="254" width="16.7109375" style="237" customWidth="1"/>
    <col min="255" max="16384" width="8.85546875" style="237"/>
  </cols>
  <sheetData>
    <row r="1" spans="1:254" ht="15.75" customHeight="1" x14ac:dyDescent="0.25">
      <c r="C1" s="1598" t="str">
        <f>'OPER.-NONMAJOR SP. REVENUE(65)'!C2</f>
        <v>FUND#</v>
      </c>
      <c r="D1" s="1598"/>
      <c r="E1" s="1598"/>
      <c r="F1" s="1598"/>
      <c r="G1" s="528" t="str">
        <f>'OPER.-NONMAJOR SP. REVENUE(65)'!G2</f>
        <v>FUND#</v>
      </c>
      <c r="H1" s="10"/>
      <c r="I1" s="10"/>
      <c r="J1" s="10"/>
      <c r="K1" s="528" t="str">
        <f>'OPER.-NONMAJOR SP. REVENUE(65)'!K2</f>
        <v>FUND#</v>
      </c>
      <c r="L1" s="10"/>
      <c r="M1" s="10"/>
      <c r="N1" s="10"/>
      <c r="O1" s="528" t="str">
        <f>'OPER.-NONMAJOR SP. REVENUE(65)'!O2</f>
        <v>FUND#</v>
      </c>
      <c r="P1" s="10"/>
      <c r="Q1" s="10"/>
      <c r="R1" s="10"/>
      <c r="S1" s="528" t="str">
        <f>'OPER.-NONMAJOR SP. REVENUE(65)'!S2</f>
        <v>FUND#</v>
      </c>
      <c r="T1" s="10"/>
      <c r="U1" s="10"/>
      <c r="V1" s="10"/>
      <c r="W1" s="528" t="str">
        <f>'OPER.-NONMAJOR SP. REVENUE(65)'!W2</f>
        <v>FUND#</v>
      </c>
      <c r="X1" s="10"/>
      <c r="Y1" s="10"/>
      <c r="Z1" s="10"/>
      <c r="AA1" s="528" t="str">
        <f>'OPER.-NONMAJOR SP. REVENUE(65)'!AA2</f>
        <v>FUND#</v>
      </c>
      <c r="AB1" s="10"/>
      <c r="AC1" s="10"/>
      <c r="AD1" s="10"/>
      <c r="AE1" s="528" t="str">
        <f>'OPER.-NONMAJOR SP. REVENUE(65)'!AE2</f>
        <v>FUND#</v>
      </c>
      <c r="AF1" s="10"/>
      <c r="AG1" s="10"/>
      <c r="AH1" s="10"/>
      <c r="AI1" s="528" t="str">
        <f>'OPER.-NONMAJOR SP. REVENUE(65)'!AI2</f>
        <v>FUND#</v>
      </c>
      <c r="AJ1" s="10"/>
      <c r="AK1" s="10"/>
      <c r="AL1" s="10"/>
      <c r="AM1" s="528" t="str">
        <f>'OPER.-NONMAJOR SP. REVENUE(65)'!AM2</f>
        <v>FUND#</v>
      </c>
      <c r="AN1" s="10"/>
      <c r="AO1" s="10"/>
      <c r="AP1" s="10"/>
      <c r="AQ1" s="528" t="str">
        <f>'OPER.-NONMAJOR SP. REVENUE(65)'!AQ2</f>
        <v>FUND#</v>
      </c>
      <c r="AR1" s="10"/>
      <c r="AS1" s="10"/>
      <c r="AT1" s="10"/>
      <c r="AU1" s="528" t="str">
        <f>'OPER.-NONMAJOR SP. REVENUE(65)'!AU2</f>
        <v>FUND#</v>
      </c>
      <c r="AV1" s="10"/>
      <c r="AW1" s="10"/>
      <c r="AX1" s="10"/>
      <c r="AY1" s="528" t="str">
        <f>'OPER.-NONMAJOR SP. REVENUE(65)'!AY2</f>
        <v>FUND#</v>
      </c>
      <c r="AZ1" s="10"/>
      <c r="BA1" s="10"/>
      <c r="BB1" s="10"/>
      <c r="BC1" s="528" t="str">
        <f>'OPER.-NONMAJOR SP. REVENUE(65)'!BC2</f>
        <v>FUND#</v>
      </c>
      <c r="BD1" s="10"/>
      <c r="BE1" s="10"/>
      <c r="BF1" s="10"/>
      <c r="BG1" s="528" t="str">
        <f>'OPER.-NONMAJOR SP. REVENUE(65)'!BG2</f>
        <v>FUND#</v>
      </c>
      <c r="BH1" s="10"/>
      <c r="BI1" s="10"/>
      <c r="BJ1" s="10"/>
      <c r="BK1" s="528" t="str">
        <f>'OPER.-NONMAJOR SP. REVENUE(65)'!BK2</f>
        <v>FUND#</v>
      </c>
      <c r="BL1" s="10"/>
      <c r="BM1" s="10"/>
      <c r="BN1" s="10"/>
      <c r="BO1" s="528" t="str">
        <f>'OPER.-NONMAJOR SP. REVENUE(65)'!BO2</f>
        <v>FUND#</v>
      </c>
      <c r="BP1" s="10"/>
      <c r="BQ1" s="10"/>
      <c r="BR1" s="10"/>
      <c r="BS1" s="528" t="str">
        <f>'OPER.-NONMAJOR SP. REVENUE(65)'!BS2</f>
        <v>FUND#</v>
      </c>
      <c r="BT1" s="10"/>
      <c r="BU1" s="10"/>
      <c r="BV1" s="10"/>
      <c r="BW1" s="528" t="str">
        <f>'OPER.-NONMAJOR SP. REVENUE(65)'!BW2</f>
        <v>FUND#</v>
      </c>
      <c r="BX1" s="10"/>
      <c r="BY1" s="10"/>
      <c r="BZ1" s="10"/>
      <c r="CA1" s="528" t="str">
        <f>'OPER.-NONMAJOR SP. REVENUE(65)'!CA2</f>
        <v>FUND#</v>
      </c>
      <c r="CB1" s="10"/>
      <c r="CC1" s="10"/>
      <c r="CD1" s="10"/>
      <c r="CE1" s="528" t="str">
        <f>'OPER.-NONMAJOR SP. REVENUE(65)'!CE2</f>
        <v>FUND#</v>
      </c>
      <c r="CF1" s="10"/>
      <c r="CG1" s="10"/>
      <c r="CH1" s="10"/>
      <c r="CI1" s="528" t="str">
        <f>'OPER.-NONMAJOR SP. REVENUE(65)'!CI2</f>
        <v>FUND#</v>
      </c>
      <c r="CJ1" s="10"/>
      <c r="CK1" s="10"/>
      <c r="CL1" s="10"/>
      <c r="CM1" s="528" t="str">
        <f>'OPER.-NONMAJOR SP. REVENUE(65)'!CM2</f>
        <v>FUND#</v>
      </c>
      <c r="CN1" s="10"/>
      <c r="CO1" s="10"/>
      <c r="CP1" s="10"/>
      <c r="CQ1" s="528" t="str">
        <f>'OPER.-NONMAJOR SP. REVENUE(65)'!CQ2</f>
        <v>FUND#</v>
      </c>
      <c r="CR1" s="10"/>
      <c r="CS1" s="10"/>
      <c r="CT1" s="10"/>
      <c r="CU1" s="528" t="str">
        <f>'OPER.-NONMAJOR SP. REVENUE(65)'!CU2</f>
        <v>FUND#</v>
      </c>
      <c r="CV1" s="10"/>
      <c r="CW1" s="10"/>
      <c r="CX1" s="10"/>
      <c r="CY1" s="528" t="str">
        <f>'OPER.-NONMAJOR SP. REVENUE(65)'!CY2</f>
        <v>FUND#</v>
      </c>
      <c r="CZ1" s="10"/>
      <c r="DA1" s="10"/>
      <c r="DB1" s="10"/>
      <c r="DC1" s="528" t="str">
        <f>'OPER.-NONMAJOR SP. REVENUE(65)'!DC2</f>
        <v>FUND#</v>
      </c>
      <c r="DD1" s="10"/>
      <c r="DE1" s="10"/>
      <c r="DF1" s="10"/>
      <c r="DG1" s="528" t="str">
        <f>'OPER.-NONMAJOR SP. REVENUE(65)'!DG2</f>
        <v>FUND#</v>
      </c>
      <c r="DH1" s="10"/>
      <c r="DI1" s="10"/>
      <c r="DJ1" s="10"/>
      <c r="DK1" s="528" t="str">
        <f>'OPER.-NONMAJOR SP. REVENUE(65)'!DK2</f>
        <v>FUND#</v>
      </c>
      <c r="DL1" s="10"/>
      <c r="DM1" s="10"/>
      <c r="DN1" s="10"/>
      <c r="DO1" s="528" t="str">
        <f>'OPER.-NONMAJOR SP. REVENUE(65)'!DO2</f>
        <v>FUND#</v>
      </c>
      <c r="DP1" s="10"/>
      <c r="DQ1" s="10"/>
      <c r="DR1" s="10"/>
      <c r="DS1" s="528" t="str">
        <f>'OPER.-NONMAJOR SP. REVENUE(65)'!DS2</f>
        <v>FUND#</v>
      </c>
      <c r="DT1" s="10"/>
      <c r="DU1" s="10"/>
      <c r="DV1" s="10"/>
      <c r="DW1" s="528" t="str">
        <f>'OPER.-NONMAJOR SP. REVENUE(65)'!DW2</f>
        <v>FUND#</v>
      </c>
      <c r="DX1" s="10"/>
      <c r="DY1" s="10"/>
      <c r="DZ1" s="10"/>
      <c r="EA1" s="528" t="str">
        <f>'OPER.-NONMAJOR SP. REVENUE(65)'!EA2</f>
        <v>FUND#</v>
      </c>
      <c r="EB1" s="10"/>
      <c r="EC1" s="10"/>
      <c r="ED1" s="10"/>
      <c r="EE1" s="1598" t="str">
        <f>'OPER.-NONMAJOR SP. REVENUE(65)'!EE2:EH2</f>
        <v>FUND#</v>
      </c>
      <c r="EF1" s="1527"/>
      <c r="EG1" s="1527"/>
      <c r="EH1" s="1527"/>
      <c r="EI1" s="1598" t="str">
        <f>'OPER.-NONMAJOR SP. REVENUE(65)'!EI2:EL2</f>
        <v>FUND#</v>
      </c>
      <c r="EJ1" s="1527"/>
      <c r="EK1" s="1527"/>
      <c r="EL1" s="1527"/>
      <c r="EM1" s="1598" t="str">
        <f>'OPER.-NONMAJOR SP. REVENUE(65)'!EM2:EP2</f>
        <v>FUND#</v>
      </c>
      <c r="EN1" s="1527"/>
      <c r="EO1" s="1527"/>
      <c r="EP1" s="1527"/>
      <c r="EQ1" s="1598" t="str">
        <f>'OPER.-NONMAJOR SP. REVENUE(65)'!EQ2:ET2</f>
        <v>FUND#</v>
      </c>
      <c r="ER1" s="1527"/>
      <c r="ES1" s="1527"/>
      <c r="ET1" s="1527"/>
      <c r="EU1" s="1598" t="str">
        <f>'OPER.-NONMAJOR SP. REVENUE(65)'!EU2:EX2</f>
        <v>FUND#</v>
      </c>
      <c r="EV1" s="1527"/>
      <c r="EW1" s="1527"/>
      <c r="EX1" s="1527"/>
      <c r="EY1" s="1598" t="str">
        <f>'OPER.-NONMAJOR SP. REVENUE(65)'!EY2:FB2</f>
        <v>FUND#</v>
      </c>
      <c r="EZ1" s="1527"/>
      <c r="FA1" s="1527"/>
      <c r="FB1" s="1527"/>
      <c r="FC1" s="1598" t="str">
        <f>'OPER.-NONMAJOR SP. REVENUE(65)'!FC2:FF2</f>
        <v>FUND#</v>
      </c>
      <c r="FD1" s="1527"/>
      <c r="FE1" s="1527"/>
      <c r="FF1" s="1527"/>
      <c r="FG1" s="1598" t="str">
        <f>'OPER.-NONMAJOR SP. REVENUE(65)'!FG2:FJ2</f>
        <v>FUND#</v>
      </c>
      <c r="FH1" s="1527"/>
      <c r="FI1" s="1527"/>
      <c r="FJ1" s="1527"/>
      <c r="FK1" s="1598" t="str">
        <f>'OPER.-NONMAJOR SP. REVENUE(65)'!FK2:FN2</f>
        <v>FUND#</v>
      </c>
      <c r="FL1" s="1527"/>
      <c r="FM1" s="1527"/>
      <c r="FN1" s="1527"/>
      <c r="FO1" s="1598" t="str">
        <f>'OPER.-NONMAJOR SP. REVENUE(65)'!FO2:FR2</f>
        <v>FUND#</v>
      </c>
      <c r="FP1" s="1527"/>
      <c r="FQ1" s="1527"/>
      <c r="FR1" s="1527"/>
      <c r="FS1" s="1598" t="str">
        <f>'OPER.-NONMAJOR SP. REVENUE(65)'!FS2:FV2</f>
        <v>FUND#</v>
      </c>
      <c r="FT1" s="1527"/>
      <c r="FU1" s="1527"/>
      <c r="FV1" s="1527"/>
      <c r="FW1" s="1598" t="str">
        <f>'OPER.-NONMAJOR SP. REVENUE(65)'!FW2:FZ2</f>
        <v>FUND#</v>
      </c>
      <c r="FX1" s="1527"/>
      <c r="FY1" s="1527"/>
      <c r="FZ1" s="1527"/>
      <c r="GA1" s="1598" t="str">
        <f>'OPER.-NONMAJOR SP. REVENUE(65)'!GA2:GD2</f>
        <v>FUND#</v>
      </c>
      <c r="GB1" s="1527"/>
      <c r="GC1" s="1527"/>
      <c r="GD1" s="1527"/>
      <c r="GE1" s="1598" t="str">
        <f>'OPER.-NONMAJOR SP. REVENUE(65)'!GE2:GH2</f>
        <v>FUND#</v>
      </c>
      <c r="GF1" s="1527"/>
      <c r="GG1" s="1527"/>
      <c r="GH1" s="1527"/>
      <c r="GI1" s="1598" t="str">
        <f>'OPER.-NONMAJOR SP. REVENUE(65)'!GI2:GL2</f>
        <v>FUND#</v>
      </c>
      <c r="GJ1" s="1527"/>
      <c r="GK1" s="1527"/>
      <c r="GL1" s="1527"/>
      <c r="GM1" s="1598" t="str">
        <f>'OPER.-NONMAJOR SP. REVENUE(65)'!GM2:GP2</f>
        <v>FUND#</v>
      </c>
      <c r="GN1" s="1527"/>
      <c r="GO1" s="1527"/>
      <c r="GP1" s="1527"/>
      <c r="GQ1" s="1598" t="str">
        <f>'OPER.-NONMAJOR SP. REVENUE(65)'!GQ2:GT2</f>
        <v>FUND#</v>
      </c>
      <c r="GR1" s="1527"/>
      <c r="GS1" s="1527"/>
      <c r="GT1" s="1527"/>
      <c r="GU1" s="1598" t="str">
        <f>'OPER.-NONMAJOR SP. REVENUE(65)'!GU2:GX2</f>
        <v>FUND#</v>
      </c>
      <c r="GV1" s="1527"/>
      <c r="GW1" s="1527"/>
      <c r="GX1" s="1527"/>
      <c r="GY1" s="1598" t="str">
        <f>'OPER.-NONMAJOR SP. REVENUE(65)'!GY2:HB2</f>
        <v>FUND#</v>
      </c>
      <c r="GZ1" s="1527"/>
      <c r="HA1" s="1527"/>
      <c r="HB1" s="1527"/>
      <c r="HC1" s="1598" t="str">
        <f>'OPER.-NONMAJOR SP. REVENUE(65)'!HC2:HF2</f>
        <v>FUND#</v>
      </c>
      <c r="HD1" s="1527"/>
      <c r="HE1" s="1527"/>
      <c r="HF1" s="1527"/>
      <c r="HG1" s="1598" t="str">
        <f>'OPER.-NONMAJOR SP. REVENUE(65)'!HG2:HJ2</f>
        <v>FUND#</v>
      </c>
      <c r="HH1" s="1527"/>
      <c r="HI1" s="1527"/>
      <c r="HJ1" s="1527"/>
      <c r="HK1" s="1598" t="str">
        <f>'OPER.-NONMAJOR SP. REVENUE(65)'!HK2:HN2</f>
        <v>FUND#</v>
      </c>
      <c r="HL1" s="1527"/>
      <c r="HM1" s="1527"/>
      <c r="HN1" s="1527"/>
      <c r="HO1" s="1598" t="str">
        <f>'OPER.-NONMAJOR SP. REVENUE(65)'!HO2:HR2</f>
        <v>FUND#</v>
      </c>
      <c r="HP1" s="1527"/>
      <c r="HQ1" s="1527"/>
      <c r="HR1" s="1527"/>
      <c r="HS1" s="1598" t="str">
        <f>'OPER.-NONMAJOR SP. REVENUE(65)'!HS2:HV2</f>
        <v>FUND#</v>
      </c>
      <c r="HT1" s="1527"/>
      <c r="HU1" s="1527"/>
      <c r="HV1" s="1527"/>
      <c r="HW1" s="1598" t="str">
        <f>'OPER.-NONMAJOR SP. REVENUE(65)'!HW2:HZ2</f>
        <v>FUND#</v>
      </c>
      <c r="HX1" s="1527"/>
      <c r="HY1" s="1527"/>
      <c r="HZ1" s="1527"/>
      <c r="IA1" s="1598" t="str">
        <f>'OPER.-NONMAJOR SP. REVENUE(65)'!IA2:ID2</f>
        <v>FUND#</v>
      </c>
      <c r="IB1" s="1527"/>
      <c r="IC1" s="1527"/>
      <c r="ID1" s="1527"/>
      <c r="IE1" s="1598" t="str">
        <f>'OPER.-NONMAJOR SP. REVENUE(65)'!IE2:IH2</f>
        <v>FUND#</v>
      </c>
      <c r="IF1" s="1527"/>
      <c r="IG1" s="1527"/>
      <c r="IH1" s="1527"/>
      <c r="II1" s="1598" t="str">
        <f>'OPER.-NONMAJOR SP. REVENUE(65)'!II2:IL2</f>
        <v>FUND#</v>
      </c>
      <c r="IJ1" s="1527"/>
      <c r="IK1" s="1527"/>
      <c r="IL1" s="1527"/>
      <c r="IM1" s="1598" t="str">
        <f>'OPER.-NONMAJOR SP. REVENUE(65)'!IM2:IP2</f>
        <v>FUND#</v>
      </c>
      <c r="IN1" s="1527"/>
      <c r="IO1" s="1527"/>
      <c r="IP1" s="1527"/>
      <c r="IQ1" s="10" t="s">
        <v>107</v>
      </c>
      <c r="IR1" s="10"/>
      <c r="IS1" s="10"/>
      <c r="IT1" s="10"/>
    </row>
    <row r="2" spans="1:254" ht="15.75" customHeight="1" x14ac:dyDescent="0.25">
      <c r="C2" s="1679" t="str">
        <f>'OPER.-NONMAJOR SP. REVENUE(65)'!C3:F3</f>
        <v>NAME</v>
      </c>
      <c r="D2" s="1527"/>
      <c r="E2" s="1527"/>
      <c r="F2" s="1527"/>
      <c r="G2" s="1598" t="str">
        <f>'OPER.-NONMAJOR SP. REVENUE(65)'!G3:J3</f>
        <v>NAME</v>
      </c>
      <c r="H2" s="1527"/>
      <c r="I2" s="1527"/>
      <c r="J2" s="1527"/>
      <c r="K2" s="1598" t="str">
        <f>'OPER.-NONMAJOR SP. REVENUE(65)'!K3:N3</f>
        <v>NAME</v>
      </c>
      <c r="L2" s="1527"/>
      <c r="M2" s="1527"/>
      <c r="N2" s="1527"/>
      <c r="O2" s="1598" t="str">
        <f>'OPER.-NONMAJOR SP. REVENUE(65)'!O3:R3</f>
        <v>NAME</v>
      </c>
      <c r="P2" s="1527"/>
      <c r="Q2" s="1527"/>
      <c r="R2" s="1527"/>
      <c r="S2" s="1598" t="str">
        <f>'OPER.-NONMAJOR SP. REVENUE(65)'!S3:V3</f>
        <v>NAME</v>
      </c>
      <c r="T2" s="1527"/>
      <c r="U2" s="1527"/>
      <c r="V2" s="1527"/>
      <c r="W2" s="1598" t="str">
        <f>'OPER.-NONMAJOR SP. REVENUE(65)'!W3:Z3</f>
        <v>NAME</v>
      </c>
      <c r="X2" s="1527"/>
      <c r="Y2" s="1527"/>
      <c r="Z2" s="1527"/>
      <c r="AA2" s="1598" t="str">
        <f>'OPER.-NONMAJOR SP. REVENUE(65)'!AA3:AD3</f>
        <v>NAME</v>
      </c>
      <c r="AB2" s="1527"/>
      <c r="AC2" s="1527"/>
      <c r="AD2" s="1527"/>
      <c r="AE2" s="1598" t="str">
        <f>'OPER.-NONMAJOR SP. REVENUE(65)'!AE3:AH3</f>
        <v>NAME</v>
      </c>
      <c r="AF2" s="1527"/>
      <c r="AG2" s="1527"/>
      <c r="AH2" s="1527"/>
      <c r="AI2" s="1598" t="str">
        <f>'OPER.-NONMAJOR SP. REVENUE(65)'!AI3:AL3</f>
        <v>NAME</v>
      </c>
      <c r="AJ2" s="1527"/>
      <c r="AK2" s="1527"/>
      <c r="AL2" s="1527"/>
      <c r="AM2" s="1598" t="str">
        <f>'OPER.-NONMAJOR SP. REVENUE(65)'!AM3:AP3</f>
        <v>NAME</v>
      </c>
      <c r="AN2" s="1527"/>
      <c r="AO2" s="1527"/>
      <c r="AP2" s="1527"/>
      <c r="AQ2" s="1598" t="str">
        <f>'OPER.-NONMAJOR SP. REVENUE(65)'!AQ3:AT3</f>
        <v>NAME</v>
      </c>
      <c r="AR2" s="1527"/>
      <c r="AS2" s="1527"/>
      <c r="AT2" s="1527"/>
      <c r="AU2" s="1598" t="str">
        <f>'OPER.-NONMAJOR SP. REVENUE(65)'!AU3:AX3</f>
        <v>NAME</v>
      </c>
      <c r="AV2" s="1527"/>
      <c r="AW2" s="1527"/>
      <c r="AX2" s="1527"/>
      <c r="AY2" s="1598" t="str">
        <f>'OPER.-NONMAJOR SP. REVENUE(65)'!AY3:BB3</f>
        <v>NAME</v>
      </c>
      <c r="AZ2" s="1527"/>
      <c r="BA2" s="1527"/>
      <c r="BB2" s="1527"/>
      <c r="BC2" s="1598" t="str">
        <f>'OPER.-NONMAJOR SP. REVENUE(65)'!BC3:BF3</f>
        <v>NAME</v>
      </c>
      <c r="BD2" s="1527"/>
      <c r="BE2" s="1527"/>
      <c r="BF2" s="1527"/>
      <c r="BG2" s="1598" t="str">
        <f>'OPER.-NONMAJOR SP. REVENUE(65)'!BG3:BJ3</f>
        <v>NAME</v>
      </c>
      <c r="BH2" s="1527"/>
      <c r="BI2" s="1527"/>
      <c r="BJ2" s="1527"/>
      <c r="BK2" s="1598" t="str">
        <f>'OPER.-NONMAJOR SP. REVENUE(65)'!BK3:BN3</f>
        <v>NAME</v>
      </c>
      <c r="BL2" s="1527"/>
      <c r="BM2" s="1527"/>
      <c r="BN2" s="1527"/>
      <c r="BO2" s="1598" t="str">
        <f>'OPER.-NONMAJOR SP. REVENUE(65)'!BO3:BR3</f>
        <v>NAME</v>
      </c>
      <c r="BP2" s="1527"/>
      <c r="BQ2" s="1527"/>
      <c r="BR2" s="1527"/>
      <c r="BS2" s="1598" t="str">
        <f>'OPER.-NONMAJOR SP. REVENUE(65)'!BS3:BV3</f>
        <v>NAME</v>
      </c>
      <c r="BT2" s="1527"/>
      <c r="BU2" s="1527"/>
      <c r="BV2" s="1527"/>
      <c r="BW2" s="1598" t="str">
        <f>'OPER.-NONMAJOR SP. REVENUE(65)'!BW3:BZ3</f>
        <v>NAME</v>
      </c>
      <c r="BX2" s="1527"/>
      <c r="BY2" s="1527"/>
      <c r="BZ2" s="1527"/>
      <c r="CA2" s="1598" t="str">
        <f>'OPER.-NONMAJOR SP. REVENUE(65)'!CA3:CD3</f>
        <v>NAME</v>
      </c>
      <c r="CB2" s="1527"/>
      <c r="CC2" s="1527"/>
      <c r="CD2" s="1527"/>
      <c r="CE2" s="1598" t="str">
        <f>'OPER.-NONMAJOR SP. REVENUE(65)'!CE3:CH3</f>
        <v>NAME</v>
      </c>
      <c r="CF2" s="1527"/>
      <c r="CG2" s="1527"/>
      <c r="CH2" s="1527"/>
      <c r="CI2" s="1598" t="str">
        <f>'OPER.-NONMAJOR SP. REVENUE(65)'!CI3:CL3</f>
        <v>NAME</v>
      </c>
      <c r="CJ2" s="1527"/>
      <c r="CK2" s="1527"/>
      <c r="CL2" s="1527"/>
      <c r="CM2" s="1598" t="str">
        <f>'OPER.-NONMAJOR SP. REVENUE(65)'!CM3:CP3</f>
        <v>NAME</v>
      </c>
      <c r="CN2" s="1527"/>
      <c r="CO2" s="1527"/>
      <c r="CP2" s="1527"/>
      <c r="CQ2" s="1598" t="str">
        <f>'OPER.-NONMAJOR SP. REVENUE(65)'!CQ3:CT3</f>
        <v>NAME</v>
      </c>
      <c r="CR2" s="1527"/>
      <c r="CS2" s="1527"/>
      <c r="CT2" s="1527"/>
      <c r="CU2" s="1598" t="str">
        <f>'OPER.-NONMAJOR SP. REVENUE(65)'!CU3:CX3</f>
        <v>NAME</v>
      </c>
      <c r="CV2" s="1527"/>
      <c r="CW2" s="1527"/>
      <c r="CX2" s="1527"/>
      <c r="CY2" s="1598" t="str">
        <f>'OPER.-NONMAJOR SP. REVENUE(65)'!CY3:DB3</f>
        <v>NAME</v>
      </c>
      <c r="CZ2" s="1527"/>
      <c r="DA2" s="1527"/>
      <c r="DB2" s="1527"/>
      <c r="DC2" s="1598" t="str">
        <f>'OPER.-NONMAJOR SP. REVENUE(65)'!DC3:DF3</f>
        <v>NAME</v>
      </c>
      <c r="DD2" s="1527"/>
      <c r="DE2" s="1527"/>
      <c r="DF2" s="1527"/>
      <c r="DG2" s="1598" t="str">
        <f>'OPER.-NONMAJOR SP. REVENUE(65)'!DG3:DJ3</f>
        <v>NAME</v>
      </c>
      <c r="DH2" s="1527"/>
      <c r="DI2" s="1527"/>
      <c r="DJ2" s="1527"/>
      <c r="DK2" s="1598" t="str">
        <f>'OPER.-NONMAJOR SP. REVENUE(65)'!DK3:DN3</f>
        <v>NAME</v>
      </c>
      <c r="DL2" s="1527"/>
      <c r="DM2" s="1527"/>
      <c r="DN2" s="1527"/>
      <c r="DO2" s="1598" t="str">
        <f>'OPER.-NONMAJOR SP. REVENUE(65)'!DO3:DR3</f>
        <v>NAME</v>
      </c>
      <c r="DP2" s="1527"/>
      <c r="DQ2" s="1527"/>
      <c r="DR2" s="1527"/>
      <c r="DS2" s="1598" t="str">
        <f>'OPER.-NONMAJOR SP. REVENUE(65)'!DS3:DV3</f>
        <v>NAME</v>
      </c>
      <c r="DT2" s="1527"/>
      <c r="DU2" s="1527"/>
      <c r="DV2" s="1527"/>
      <c r="DW2" s="1598" t="str">
        <f>'OPER.-NONMAJOR SP. REVENUE(65)'!DW3:DZ3</f>
        <v>NAME</v>
      </c>
      <c r="DX2" s="1527"/>
      <c r="DY2" s="1527"/>
      <c r="DZ2" s="1527"/>
      <c r="EA2" s="1598" t="str">
        <f>'OPER.-NONMAJOR SP. REVENUE(65)'!EA3:ED3</f>
        <v>NAME</v>
      </c>
      <c r="EB2" s="1527"/>
      <c r="EC2" s="1527"/>
      <c r="ED2" s="1527"/>
      <c r="EE2" s="1598" t="str">
        <f>'OPER.-NONMAJOR SP. REVENUE(65)'!EE3:EH3</f>
        <v>NAME</v>
      </c>
      <c r="EF2" s="1527"/>
      <c r="EG2" s="1527"/>
      <c r="EH2" s="1527"/>
      <c r="EI2" s="1598" t="str">
        <f>'OPER.-NONMAJOR SP. REVENUE(65)'!EI3:EL3</f>
        <v>NAME</v>
      </c>
      <c r="EJ2" s="1527"/>
      <c r="EK2" s="1527"/>
      <c r="EL2" s="1527"/>
      <c r="EM2" s="1598" t="str">
        <f>'OPER.-NONMAJOR SP. REVENUE(65)'!EM3:EP3</f>
        <v>NAME</v>
      </c>
      <c r="EN2" s="1527"/>
      <c r="EO2" s="1527"/>
      <c r="EP2" s="1527"/>
      <c r="EQ2" s="1598" t="str">
        <f>'OPER.-NONMAJOR SP. REVENUE(65)'!EQ3:ET3</f>
        <v>NAME</v>
      </c>
      <c r="ER2" s="1527"/>
      <c r="ES2" s="1527"/>
      <c r="ET2" s="1527"/>
      <c r="EU2" s="1598" t="str">
        <f>'OPER.-NONMAJOR SP. REVENUE(65)'!EU3:EX3</f>
        <v>NAME</v>
      </c>
      <c r="EV2" s="1527"/>
      <c r="EW2" s="1527"/>
      <c r="EX2" s="1527"/>
      <c r="EY2" s="1598" t="str">
        <f>'OPER.-NONMAJOR SP. REVENUE(65)'!EY3:FB3</f>
        <v>NAME</v>
      </c>
      <c r="EZ2" s="1527"/>
      <c r="FA2" s="1527"/>
      <c r="FB2" s="1527"/>
      <c r="FC2" s="1598" t="str">
        <f>'OPER.-NONMAJOR SP. REVENUE(65)'!FC3:FF3</f>
        <v>NAME</v>
      </c>
      <c r="FD2" s="1527"/>
      <c r="FE2" s="1527"/>
      <c r="FF2" s="1527"/>
      <c r="FG2" s="1598" t="str">
        <f>'OPER.-NONMAJOR SP. REVENUE(65)'!FG3:FJ3</f>
        <v>NAME</v>
      </c>
      <c r="FH2" s="1527"/>
      <c r="FI2" s="1527"/>
      <c r="FJ2" s="1527"/>
      <c r="FK2" s="1598" t="str">
        <f>'OPER.-NONMAJOR SP. REVENUE(65)'!FK3:FN3</f>
        <v>NAME</v>
      </c>
      <c r="FL2" s="1527"/>
      <c r="FM2" s="1527"/>
      <c r="FN2" s="1527"/>
      <c r="FO2" s="1598" t="str">
        <f>'OPER.-NONMAJOR SP. REVENUE(65)'!FO3:FR3</f>
        <v>NAME</v>
      </c>
      <c r="FP2" s="1527"/>
      <c r="FQ2" s="1527"/>
      <c r="FR2" s="1527"/>
      <c r="FS2" s="1598" t="str">
        <f>'OPER.-NONMAJOR SP. REVENUE(65)'!FS3:FV3</f>
        <v>NAME</v>
      </c>
      <c r="FT2" s="1527"/>
      <c r="FU2" s="1527"/>
      <c r="FV2" s="1527"/>
      <c r="FW2" s="1598" t="str">
        <f>'OPER.-NONMAJOR SP. REVENUE(65)'!FW3:FZ3</f>
        <v>NAME</v>
      </c>
      <c r="FX2" s="1527"/>
      <c r="FY2" s="1527"/>
      <c r="FZ2" s="1527"/>
      <c r="GA2" s="1598" t="str">
        <f>'OPER.-NONMAJOR SP. REVENUE(65)'!GA3:GD3</f>
        <v>NAME</v>
      </c>
      <c r="GB2" s="1527"/>
      <c r="GC2" s="1527"/>
      <c r="GD2" s="1527"/>
      <c r="GE2" s="1598" t="str">
        <f>'OPER.-NONMAJOR SP. REVENUE(65)'!GE3:GH3</f>
        <v>NAME</v>
      </c>
      <c r="GF2" s="1527"/>
      <c r="GG2" s="1527"/>
      <c r="GH2" s="1527"/>
      <c r="GI2" s="1598" t="str">
        <f>'OPER.-NONMAJOR SP. REVENUE(65)'!GI3:GL3</f>
        <v>NAME</v>
      </c>
      <c r="GJ2" s="1527"/>
      <c r="GK2" s="1527"/>
      <c r="GL2" s="1527"/>
      <c r="GM2" s="1598" t="str">
        <f>'OPER.-NONMAJOR SP. REVENUE(65)'!GM3:GP3</f>
        <v>NAME</v>
      </c>
      <c r="GN2" s="1527"/>
      <c r="GO2" s="1527"/>
      <c r="GP2" s="1527"/>
      <c r="GQ2" s="1598" t="str">
        <f>'OPER.-NONMAJOR SP. REVENUE(65)'!GQ3:GT3</f>
        <v>NAME</v>
      </c>
      <c r="GR2" s="1527"/>
      <c r="GS2" s="1527"/>
      <c r="GT2" s="1527"/>
      <c r="GU2" s="1598" t="str">
        <f>'OPER.-NONMAJOR SP. REVENUE(65)'!GU3:GX3</f>
        <v>NAME</v>
      </c>
      <c r="GV2" s="1527"/>
      <c r="GW2" s="1527"/>
      <c r="GX2" s="1527"/>
      <c r="GY2" s="1598" t="str">
        <f>'OPER.-NONMAJOR SP. REVENUE(65)'!GY3:HB3</f>
        <v>NAME</v>
      </c>
      <c r="GZ2" s="1527"/>
      <c r="HA2" s="1527"/>
      <c r="HB2" s="1527"/>
      <c r="HC2" s="1598" t="str">
        <f>'OPER.-NONMAJOR SP. REVENUE(65)'!HC3:HF3</f>
        <v>NAME</v>
      </c>
      <c r="HD2" s="1527"/>
      <c r="HE2" s="1527"/>
      <c r="HF2" s="1527"/>
      <c r="HG2" s="1598" t="str">
        <f>'OPER.-NONMAJOR SP. REVENUE(65)'!HG3:HJ3</f>
        <v>NAME</v>
      </c>
      <c r="HH2" s="1527"/>
      <c r="HI2" s="1527"/>
      <c r="HJ2" s="1527"/>
      <c r="HK2" s="1598" t="str">
        <f>'OPER.-NONMAJOR SP. REVENUE(65)'!HK3:HN3</f>
        <v>NAME</v>
      </c>
      <c r="HL2" s="1527"/>
      <c r="HM2" s="1527"/>
      <c r="HN2" s="1527"/>
      <c r="HO2" s="1598" t="str">
        <f>'OPER.-NONMAJOR SP. REVENUE(65)'!HO3:HR3</f>
        <v>NAME</v>
      </c>
      <c r="HP2" s="1527"/>
      <c r="HQ2" s="1527"/>
      <c r="HR2" s="1527"/>
      <c r="HS2" s="1598" t="str">
        <f>'OPER.-NONMAJOR SP. REVENUE(65)'!HS3:HV3</f>
        <v>NAME</v>
      </c>
      <c r="HT2" s="1527"/>
      <c r="HU2" s="1527"/>
      <c r="HV2" s="1527"/>
      <c r="HW2" s="1598" t="str">
        <f>'OPER.-NONMAJOR SP. REVENUE(65)'!HW3:HZ3</f>
        <v>NAME</v>
      </c>
      <c r="HX2" s="1527"/>
      <c r="HY2" s="1527"/>
      <c r="HZ2" s="1527"/>
      <c r="IA2" s="1598" t="str">
        <f>'OPER.-NONMAJOR SP. REVENUE(65)'!IA3:ID3</f>
        <v>NAME</v>
      </c>
      <c r="IB2" s="1527"/>
      <c r="IC2" s="1527"/>
      <c r="ID2" s="1527"/>
      <c r="IE2" s="1598" t="str">
        <f>'OPER.-NONMAJOR SP. REVENUE(65)'!IE3:IH3</f>
        <v>NAME</v>
      </c>
      <c r="IF2" s="1527"/>
      <c r="IG2" s="1527"/>
      <c r="IH2" s="1527"/>
      <c r="II2" s="1598" t="str">
        <f>'OPER.-NONMAJOR SP. REVENUE(65)'!II3:IL3</f>
        <v>NAME</v>
      </c>
      <c r="IJ2" s="1527"/>
      <c r="IK2" s="1527"/>
      <c r="IL2" s="1527"/>
      <c r="IM2" s="1598" t="str">
        <f>'OPER.-NONMAJOR SP. REVENUE(65)'!IM3:IP3</f>
        <v>NAME</v>
      </c>
      <c r="IN2" s="1527"/>
      <c r="IO2" s="1527"/>
      <c r="IP2" s="1527"/>
      <c r="IQ2" s="8"/>
      <c r="IR2" s="8"/>
      <c r="IS2" s="8"/>
      <c r="IT2" s="8"/>
    </row>
    <row r="3" spans="1:254" ht="15.75" x14ac:dyDescent="0.25">
      <c r="A3" s="332"/>
      <c r="B3" s="25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c r="AE3" s="528"/>
      <c r="AF3" s="10"/>
      <c r="AG3" s="10"/>
      <c r="AH3" s="529" t="s">
        <v>824</v>
      </c>
      <c r="AI3" s="528"/>
      <c r="AJ3" s="10"/>
      <c r="AK3" s="10"/>
      <c r="AL3" s="529" t="s">
        <v>824</v>
      </c>
      <c r="AM3" s="528"/>
      <c r="AN3" s="10"/>
      <c r="AO3" s="10"/>
      <c r="AP3" s="529" t="s">
        <v>824</v>
      </c>
      <c r="AQ3" s="528"/>
      <c r="AR3" s="10"/>
      <c r="AS3" s="10"/>
      <c r="AT3" s="529" t="s">
        <v>824</v>
      </c>
      <c r="AU3" s="528"/>
      <c r="AV3" s="10"/>
      <c r="AW3" s="10"/>
      <c r="AX3" s="529" t="s">
        <v>824</v>
      </c>
      <c r="AY3" s="528"/>
      <c r="AZ3" s="10"/>
      <c r="BA3" s="10"/>
      <c r="BB3" s="529" t="s">
        <v>824</v>
      </c>
      <c r="BC3" s="528"/>
      <c r="BD3" s="10"/>
      <c r="BE3" s="10"/>
      <c r="BF3" s="529" t="s">
        <v>824</v>
      </c>
      <c r="BG3" s="528"/>
      <c r="BH3" s="10"/>
      <c r="BI3" s="10"/>
      <c r="BJ3" s="529" t="s">
        <v>824</v>
      </c>
      <c r="BK3" s="528"/>
      <c r="BL3" s="10"/>
      <c r="BM3" s="10"/>
      <c r="BN3" s="529" t="s">
        <v>824</v>
      </c>
      <c r="BO3" s="528"/>
      <c r="BP3" s="10"/>
      <c r="BQ3" s="10"/>
      <c r="BR3" s="529" t="s">
        <v>824</v>
      </c>
      <c r="BS3" s="528"/>
      <c r="BT3" s="10"/>
      <c r="BU3" s="10"/>
      <c r="BV3" s="529" t="s">
        <v>824</v>
      </c>
      <c r="BW3" s="528"/>
      <c r="BX3" s="10"/>
      <c r="BY3" s="10"/>
      <c r="BZ3" s="529" t="s">
        <v>824</v>
      </c>
      <c r="CA3" s="528"/>
      <c r="CB3" s="10"/>
      <c r="CC3" s="10"/>
      <c r="CD3" s="529" t="s">
        <v>824</v>
      </c>
      <c r="CE3" s="528"/>
      <c r="CF3" s="10"/>
      <c r="CG3" s="10"/>
      <c r="CH3" s="529" t="s">
        <v>824</v>
      </c>
      <c r="CI3" s="528"/>
      <c r="CJ3" s="10"/>
      <c r="CK3" s="10"/>
      <c r="CL3" s="529" t="s">
        <v>824</v>
      </c>
      <c r="CM3" s="528"/>
      <c r="CN3" s="10"/>
      <c r="CO3" s="10"/>
      <c r="CP3" s="529" t="s">
        <v>824</v>
      </c>
      <c r="CQ3" s="528"/>
      <c r="CR3" s="10"/>
      <c r="CS3" s="10"/>
      <c r="CT3" s="529" t="s">
        <v>824</v>
      </c>
      <c r="CU3" s="528"/>
      <c r="CV3" s="10"/>
      <c r="CW3" s="10"/>
      <c r="CX3" s="529" t="s">
        <v>824</v>
      </c>
      <c r="CY3" s="528"/>
      <c r="CZ3" s="10"/>
      <c r="DA3" s="10"/>
      <c r="DB3" s="529" t="s">
        <v>824</v>
      </c>
      <c r="DC3" s="528"/>
      <c r="DD3" s="10"/>
      <c r="DE3" s="10"/>
      <c r="DF3" s="529" t="s">
        <v>824</v>
      </c>
      <c r="DG3" s="528"/>
      <c r="DH3" s="10"/>
      <c r="DI3" s="10"/>
      <c r="DJ3" s="529" t="s">
        <v>824</v>
      </c>
      <c r="DK3" s="528"/>
      <c r="DL3" s="10"/>
      <c r="DM3" s="10"/>
      <c r="DN3" s="529" t="s">
        <v>824</v>
      </c>
      <c r="DO3" s="528"/>
      <c r="DP3" s="10"/>
      <c r="DQ3" s="10"/>
      <c r="DR3" s="529" t="s">
        <v>824</v>
      </c>
      <c r="DS3" s="528"/>
      <c r="DT3" s="10"/>
      <c r="DU3" s="10"/>
      <c r="DV3" s="529" t="s">
        <v>824</v>
      </c>
      <c r="DW3" s="528"/>
      <c r="DX3" s="10"/>
      <c r="DY3" s="10"/>
      <c r="DZ3" s="529" t="s">
        <v>824</v>
      </c>
      <c r="EA3" s="528"/>
      <c r="EB3" s="10"/>
      <c r="EC3" s="10"/>
      <c r="ED3" s="529" t="s">
        <v>824</v>
      </c>
      <c r="EE3" s="528"/>
      <c r="EF3" s="10"/>
      <c r="EG3" s="10"/>
      <c r="EH3" s="529" t="s">
        <v>824</v>
      </c>
      <c r="EI3" s="528"/>
      <c r="EJ3" s="10"/>
      <c r="EK3" s="10"/>
      <c r="EL3" s="529" t="s">
        <v>824</v>
      </c>
      <c r="EM3" s="528"/>
      <c r="EN3" s="10"/>
      <c r="EO3" s="10"/>
      <c r="EP3" s="529" t="s">
        <v>824</v>
      </c>
      <c r="EQ3" s="528"/>
      <c r="ER3" s="10"/>
      <c r="ES3" s="10"/>
      <c r="ET3" s="529" t="s">
        <v>824</v>
      </c>
      <c r="EU3" s="528"/>
      <c r="EV3" s="10"/>
      <c r="EW3" s="10"/>
      <c r="EX3" s="529" t="s">
        <v>824</v>
      </c>
      <c r="EY3" s="528"/>
      <c r="EZ3" s="10"/>
      <c r="FA3" s="10"/>
      <c r="FB3" s="529" t="s">
        <v>824</v>
      </c>
      <c r="FC3" s="528"/>
      <c r="FD3" s="10"/>
      <c r="FE3" s="10"/>
      <c r="FF3" s="529" t="s">
        <v>824</v>
      </c>
      <c r="FG3" s="528"/>
      <c r="FH3" s="10"/>
      <c r="FI3" s="10"/>
      <c r="FJ3" s="529" t="s">
        <v>824</v>
      </c>
      <c r="FK3" s="528"/>
      <c r="FL3" s="10"/>
      <c r="FM3" s="10"/>
      <c r="FN3" s="529" t="s">
        <v>824</v>
      </c>
      <c r="FO3" s="528"/>
      <c r="FP3" s="10"/>
      <c r="FQ3" s="10"/>
      <c r="FR3" s="529" t="s">
        <v>824</v>
      </c>
      <c r="FS3" s="528"/>
      <c r="FT3" s="10"/>
      <c r="FU3" s="10"/>
      <c r="FV3" s="529" t="s">
        <v>824</v>
      </c>
      <c r="FW3" s="528"/>
      <c r="FX3" s="10"/>
      <c r="FY3" s="10"/>
      <c r="FZ3" s="529" t="s">
        <v>824</v>
      </c>
      <c r="GA3" s="528"/>
      <c r="GB3" s="10"/>
      <c r="GC3" s="10"/>
      <c r="GD3" s="529" t="s">
        <v>824</v>
      </c>
      <c r="GE3" s="528"/>
      <c r="GF3" s="10"/>
      <c r="GG3" s="10"/>
      <c r="GH3" s="529" t="s">
        <v>824</v>
      </c>
      <c r="GI3" s="528"/>
      <c r="GJ3" s="10"/>
      <c r="GK3" s="10"/>
      <c r="GL3" s="529" t="s">
        <v>824</v>
      </c>
      <c r="GM3" s="528"/>
      <c r="GN3" s="10"/>
      <c r="GO3" s="10"/>
      <c r="GP3" s="529" t="s">
        <v>824</v>
      </c>
      <c r="GQ3" s="528"/>
      <c r="GR3" s="10"/>
      <c r="GS3" s="10"/>
      <c r="GT3" s="529" t="s">
        <v>824</v>
      </c>
      <c r="GU3" s="528"/>
      <c r="GV3" s="10"/>
      <c r="GW3" s="10"/>
      <c r="GX3" s="529" t="s">
        <v>824</v>
      </c>
      <c r="GY3" s="528"/>
      <c r="GZ3" s="10"/>
      <c r="HA3" s="10"/>
      <c r="HB3" s="529" t="s">
        <v>824</v>
      </c>
      <c r="HC3" s="528"/>
      <c r="HD3" s="10"/>
      <c r="HE3" s="10"/>
      <c r="HF3" s="529" t="s">
        <v>824</v>
      </c>
      <c r="HG3" s="528"/>
      <c r="HH3" s="10"/>
      <c r="HI3" s="10"/>
      <c r="HJ3" s="529" t="s">
        <v>824</v>
      </c>
      <c r="HK3" s="528"/>
      <c r="HL3" s="10"/>
      <c r="HM3" s="10"/>
      <c r="HN3" s="529" t="s">
        <v>824</v>
      </c>
      <c r="HO3" s="528"/>
      <c r="HP3" s="10"/>
      <c r="HQ3" s="10"/>
      <c r="HR3" s="529" t="s">
        <v>824</v>
      </c>
      <c r="HS3" s="528"/>
      <c r="HT3" s="10"/>
      <c r="HU3" s="10"/>
      <c r="HV3" s="529" t="s">
        <v>824</v>
      </c>
      <c r="HW3" s="528"/>
      <c r="HX3" s="10"/>
      <c r="HY3" s="10"/>
      <c r="HZ3" s="529" t="s">
        <v>824</v>
      </c>
      <c r="IA3" s="528"/>
      <c r="IB3" s="10"/>
      <c r="IC3" s="10"/>
      <c r="ID3" s="529" t="s">
        <v>824</v>
      </c>
      <c r="IE3" s="528"/>
      <c r="IF3" s="10"/>
      <c r="IG3" s="10"/>
      <c r="IH3" s="529" t="s">
        <v>824</v>
      </c>
      <c r="II3" s="528"/>
      <c r="IJ3" s="10"/>
      <c r="IK3" s="10"/>
      <c r="IL3" s="529" t="s">
        <v>824</v>
      </c>
      <c r="IM3" s="528"/>
      <c r="IN3" s="10"/>
      <c r="IO3" s="10"/>
      <c r="IP3" s="529" t="s">
        <v>824</v>
      </c>
      <c r="IQ3" s="528"/>
      <c r="IR3" s="10"/>
      <c r="IS3" s="10"/>
      <c r="IT3" s="529" t="s">
        <v>824</v>
      </c>
    </row>
    <row r="4" spans="1:254" ht="15.75" customHeight="1" x14ac:dyDescent="0.25">
      <c r="A4" s="258"/>
      <c r="B4" s="258"/>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c r="AE4" s="9"/>
      <c r="AF4" s="9"/>
      <c r="AG4" s="9"/>
      <c r="AH4" s="9" t="s">
        <v>825</v>
      </c>
      <c r="AI4" s="9"/>
      <c r="AJ4" s="9"/>
      <c r="AK4" s="9"/>
      <c r="AL4" s="9" t="s">
        <v>825</v>
      </c>
      <c r="AM4" s="9"/>
      <c r="AN4" s="9"/>
      <c r="AO4" s="9"/>
      <c r="AP4" s="9" t="s">
        <v>825</v>
      </c>
      <c r="AQ4" s="9"/>
      <c r="AR4" s="9"/>
      <c r="AS4" s="9"/>
      <c r="AT4" s="9" t="s">
        <v>825</v>
      </c>
      <c r="AU4" s="9"/>
      <c r="AV4" s="9"/>
      <c r="AW4" s="9"/>
      <c r="AX4" s="9" t="s">
        <v>825</v>
      </c>
      <c r="AY4" s="9"/>
      <c r="AZ4" s="9"/>
      <c r="BA4" s="9"/>
      <c r="BB4" s="9" t="s">
        <v>825</v>
      </c>
      <c r="BC4" s="9"/>
      <c r="BD4" s="9"/>
      <c r="BE4" s="9"/>
      <c r="BF4" s="9" t="s">
        <v>825</v>
      </c>
      <c r="BG4" s="9"/>
      <c r="BH4" s="9"/>
      <c r="BI4" s="9"/>
      <c r="BJ4" s="9" t="s">
        <v>825</v>
      </c>
      <c r="BK4" s="9"/>
      <c r="BL4" s="9"/>
      <c r="BM4" s="9"/>
      <c r="BN4" s="9" t="s">
        <v>825</v>
      </c>
      <c r="BO4" s="9"/>
      <c r="BP4" s="9"/>
      <c r="BQ4" s="9"/>
      <c r="BR4" s="9" t="s">
        <v>825</v>
      </c>
      <c r="BS4" s="9"/>
      <c r="BT4" s="9"/>
      <c r="BU4" s="9"/>
      <c r="BV4" s="9" t="s">
        <v>825</v>
      </c>
      <c r="BW4" s="9"/>
      <c r="BX4" s="9"/>
      <c r="BY4" s="9"/>
      <c r="BZ4" s="9" t="s">
        <v>825</v>
      </c>
      <c r="CA4" s="9"/>
      <c r="CB4" s="9"/>
      <c r="CC4" s="9"/>
      <c r="CD4" s="9" t="s">
        <v>825</v>
      </c>
      <c r="CE4" s="9"/>
      <c r="CF4" s="9"/>
      <c r="CG4" s="9"/>
      <c r="CH4" s="9" t="s">
        <v>825</v>
      </c>
      <c r="CI4" s="9"/>
      <c r="CJ4" s="9"/>
      <c r="CK4" s="9"/>
      <c r="CL4" s="9" t="s">
        <v>825</v>
      </c>
      <c r="CM4" s="9"/>
      <c r="CN4" s="9"/>
      <c r="CO4" s="9"/>
      <c r="CP4" s="9" t="s">
        <v>825</v>
      </c>
      <c r="CQ4" s="9"/>
      <c r="CR4" s="9"/>
      <c r="CS4" s="9"/>
      <c r="CT4" s="9" t="s">
        <v>825</v>
      </c>
      <c r="CU4" s="9"/>
      <c r="CV4" s="9"/>
      <c r="CW4" s="9"/>
      <c r="CX4" s="9" t="s">
        <v>825</v>
      </c>
      <c r="CY4" s="9"/>
      <c r="CZ4" s="9"/>
      <c r="DA4" s="9"/>
      <c r="DB4" s="9" t="s">
        <v>825</v>
      </c>
      <c r="DC4" s="9"/>
      <c r="DD4" s="9"/>
      <c r="DE4" s="9"/>
      <c r="DF4" s="9" t="s">
        <v>825</v>
      </c>
      <c r="DG4" s="9"/>
      <c r="DH4" s="9"/>
      <c r="DI4" s="9"/>
      <c r="DJ4" s="9" t="s">
        <v>825</v>
      </c>
      <c r="DK4" s="9"/>
      <c r="DL4" s="9"/>
      <c r="DM4" s="9"/>
      <c r="DN4" s="9" t="s">
        <v>825</v>
      </c>
      <c r="DO4" s="9"/>
      <c r="DP4" s="9"/>
      <c r="DQ4" s="9"/>
      <c r="DR4" s="9" t="s">
        <v>825</v>
      </c>
      <c r="DS4" s="9" t="s">
        <v>1155</v>
      </c>
      <c r="DT4" s="9"/>
      <c r="DU4" s="9"/>
      <c r="DV4" s="9" t="s">
        <v>825</v>
      </c>
      <c r="DW4" s="9"/>
      <c r="DX4" s="9"/>
      <c r="DY4" s="9"/>
      <c r="DZ4" s="9" t="s">
        <v>825</v>
      </c>
      <c r="EA4" s="9"/>
      <c r="EB4" s="9"/>
      <c r="EC4" s="9"/>
      <c r="ED4" s="9" t="s">
        <v>825</v>
      </c>
      <c r="EE4" s="9"/>
      <c r="EF4" s="9"/>
      <c r="EG4" s="9"/>
      <c r="EH4" s="9" t="s">
        <v>825</v>
      </c>
      <c r="EI4" s="9"/>
      <c r="EJ4" s="9"/>
      <c r="EK4" s="9"/>
      <c r="EL4" s="9" t="s">
        <v>825</v>
      </c>
      <c r="EM4" s="9"/>
      <c r="EN4" s="9"/>
      <c r="EO4" s="9"/>
      <c r="EP4" s="9" t="s">
        <v>825</v>
      </c>
      <c r="EQ4" s="9"/>
      <c r="ER4" s="9"/>
      <c r="ES4" s="9"/>
      <c r="ET4" s="9" t="s">
        <v>825</v>
      </c>
      <c r="EU4" s="9"/>
      <c r="EV4" s="9"/>
      <c r="EW4" s="9"/>
      <c r="EX4" s="9" t="s">
        <v>825</v>
      </c>
      <c r="EY4" s="9"/>
      <c r="EZ4" s="9"/>
      <c r="FA4" s="9"/>
      <c r="FB4" s="9" t="s">
        <v>825</v>
      </c>
      <c r="FC4" s="9"/>
      <c r="FD4" s="9"/>
      <c r="FE4" s="9"/>
      <c r="FF4" s="9" t="s">
        <v>825</v>
      </c>
      <c r="FG4" s="9"/>
      <c r="FH4" s="9"/>
      <c r="FI4" s="9"/>
      <c r="FJ4" s="9" t="s">
        <v>825</v>
      </c>
      <c r="FK4" s="9"/>
      <c r="FL4" s="9"/>
      <c r="FM4" s="9"/>
      <c r="FN4" s="9" t="s">
        <v>825</v>
      </c>
      <c r="FO4" s="9"/>
      <c r="FP4" s="9"/>
      <c r="FQ4" s="9"/>
      <c r="FR4" s="9" t="s">
        <v>825</v>
      </c>
      <c r="FS4" s="9"/>
      <c r="FT4" s="9"/>
      <c r="FU4" s="9"/>
      <c r="FV4" s="9" t="s">
        <v>825</v>
      </c>
      <c r="FW4" s="9"/>
      <c r="FX4" s="9"/>
      <c r="FY4" s="9"/>
      <c r="FZ4" s="9" t="s">
        <v>825</v>
      </c>
      <c r="GA4" s="9"/>
      <c r="GB4" s="9"/>
      <c r="GC4" s="9"/>
      <c r="GD4" s="9" t="s">
        <v>825</v>
      </c>
      <c r="GE4" s="9"/>
      <c r="GF4" s="9"/>
      <c r="GG4" s="9"/>
      <c r="GH4" s="9" t="s">
        <v>825</v>
      </c>
      <c r="GI4" s="9"/>
      <c r="GJ4" s="9"/>
      <c r="GK4" s="9"/>
      <c r="GL4" s="9" t="s">
        <v>825</v>
      </c>
      <c r="GM4" s="9"/>
      <c r="GN4" s="9"/>
      <c r="GO4" s="9"/>
      <c r="GP4" s="9" t="s">
        <v>825</v>
      </c>
      <c r="GQ4" s="9"/>
      <c r="GR4" s="9"/>
      <c r="GS4" s="9"/>
      <c r="GT4" s="9" t="s">
        <v>825</v>
      </c>
      <c r="GU4" s="9"/>
      <c r="GV4" s="9"/>
      <c r="GW4" s="9"/>
      <c r="GX4" s="9" t="s">
        <v>825</v>
      </c>
      <c r="GY4" s="9"/>
      <c r="GZ4" s="9"/>
      <c r="HA4" s="9"/>
      <c r="HB4" s="9" t="s">
        <v>825</v>
      </c>
      <c r="HC4" s="9"/>
      <c r="HD4" s="9"/>
      <c r="HE4" s="9"/>
      <c r="HF4" s="9" t="s">
        <v>825</v>
      </c>
      <c r="HG4" s="9"/>
      <c r="HH4" s="9"/>
      <c r="HI4" s="9"/>
      <c r="HJ4" s="9" t="s">
        <v>825</v>
      </c>
      <c r="HK4" s="9"/>
      <c r="HL4" s="9"/>
      <c r="HM4" s="9"/>
      <c r="HN4" s="9" t="s">
        <v>825</v>
      </c>
      <c r="HO4" s="9"/>
      <c r="HP4" s="9"/>
      <c r="HQ4" s="9"/>
      <c r="HR4" s="9" t="s">
        <v>825</v>
      </c>
      <c r="HS4" s="9"/>
      <c r="HT4" s="9"/>
      <c r="HU4" s="9"/>
      <c r="HV4" s="9" t="s">
        <v>825</v>
      </c>
      <c r="HW4" s="9"/>
      <c r="HX4" s="9"/>
      <c r="HY4" s="9"/>
      <c r="HZ4" s="9" t="s">
        <v>825</v>
      </c>
      <c r="IA4" s="9"/>
      <c r="IB4" s="9"/>
      <c r="IC4" s="9"/>
      <c r="ID4" s="9" t="s">
        <v>825</v>
      </c>
      <c r="IE4" s="9"/>
      <c r="IF4" s="9"/>
      <c r="IG4" s="9"/>
      <c r="IH4" s="9" t="s">
        <v>825</v>
      </c>
      <c r="II4" s="9"/>
      <c r="IJ4" s="9"/>
      <c r="IK4" s="9"/>
      <c r="IL4" s="9" t="s">
        <v>825</v>
      </c>
      <c r="IM4" s="9"/>
      <c r="IN4" s="9"/>
      <c r="IO4" s="9"/>
      <c r="IP4" s="9" t="s">
        <v>825</v>
      </c>
      <c r="IQ4" s="9"/>
      <c r="IR4" s="9"/>
      <c r="IS4" s="9"/>
      <c r="IT4" s="9" t="s">
        <v>825</v>
      </c>
    </row>
    <row r="5" spans="1:254"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c r="AE5" s="530" t="s">
        <v>817</v>
      </c>
      <c r="AF5" s="521"/>
      <c r="AG5" s="9"/>
      <c r="AH5" s="9" t="s">
        <v>826</v>
      </c>
      <c r="AI5" s="530" t="s">
        <v>817</v>
      </c>
      <c r="AJ5" s="521"/>
      <c r="AK5" s="9"/>
      <c r="AL5" s="9" t="s">
        <v>826</v>
      </c>
      <c r="AM5" s="530" t="s">
        <v>817</v>
      </c>
      <c r="AN5" s="521"/>
      <c r="AO5" s="9"/>
      <c r="AP5" s="9" t="s">
        <v>826</v>
      </c>
      <c r="AQ5" s="530" t="s">
        <v>817</v>
      </c>
      <c r="AR5" s="521"/>
      <c r="AS5" s="9"/>
      <c r="AT5" s="9" t="s">
        <v>826</v>
      </c>
      <c r="AU5" s="530" t="s">
        <v>817</v>
      </c>
      <c r="AV5" s="521"/>
      <c r="AW5" s="9"/>
      <c r="AX5" s="9" t="s">
        <v>826</v>
      </c>
      <c r="AY5" s="530" t="s">
        <v>817</v>
      </c>
      <c r="AZ5" s="521"/>
      <c r="BA5" s="9"/>
      <c r="BB5" s="9" t="s">
        <v>826</v>
      </c>
      <c r="BC5" s="530" t="s">
        <v>817</v>
      </c>
      <c r="BD5" s="521"/>
      <c r="BE5" s="9"/>
      <c r="BF5" s="9" t="s">
        <v>826</v>
      </c>
      <c r="BG5" s="530" t="s">
        <v>817</v>
      </c>
      <c r="BH5" s="521"/>
      <c r="BI5" s="9"/>
      <c r="BJ5" s="9" t="s">
        <v>826</v>
      </c>
      <c r="BK5" s="530" t="s">
        <v>817</v>
      </c>
      <c r="BL5" s="521"/>
      <c r="BM5" s="9"/>
      <c r="BN5" s="9" t="s">
        <v>826</v>
      </c>
      <c r="BO5" s="530" t="s">
        <v>817</v>
      </c>
      <c r="BP5" s="521"/>
      <c r="BQ5" s="9"/>
      <c r="BR5" s="9" t="s">
        <v>826</v>
      </c>
      <c r="BS5" s="530" t="s">
        <v>817</v>
      </c>
      <c r="BT5" s="521"/>
      <c r="BU5" s="9"/>
      <c r="BV5" s="9" t="s">
        <v>826</v>
      </c>
      <c r="BW5" s="530" t="s">
        <v>817</v>
      </c>
      <c r="BX5" s="521"/>
      <c r="BY5" s="9"/>
      <c r="BZ5" s="9" t="s">
        <v>826</v>
      </c>
      <c r="CA5" s="530" t="s">
        <v>817</v>
      </c>
      <c r="CB5" s="521"/>
      <c r="CC5" s="9"/>
      <c r="CD5" s="9" t="s">
        <v>826</v>
      </c>
      <c r="CE5" s="530" t="s">
        <v>817</v>
      </c>
      <c r="CF5" s="521"/>
      <c r="CG5" s="9"/>
      <c r="CH5" s="9" t="s">
        <v>826</v>
      </c>
      <c r="CI5" s="530" t="s">
        <v>817</v>
      </c>
      <c r="CJ5" s="521"/>
      <c r="CK5" s="9"/>
      <c r="CL5" s="9" t="s">
        <v>826</v>
      </c>
      <c r="CM5" s="530" t="s">
        <v>817</v>
      </c>
      <c r="CN5" s="521"/>
      <c r="CO5" s="9"/>
      <c r="CP5" s="9" t="s">
        <v>826</v>
      </c>
      <c r="CQ5" s="530" t="s">
        <v>817</v>
      </c>
      <c r="CR5" s="521"/>
      <c r="CS5" s="9"/>
      <c r="CT5" s="9" t="s">
        <v>826</v>
      </c>
      <c r="CU5" s="530" t="s">
        <v>817</v>
      </c>
      <c r="CV5" s="521"/>
      <c r="CW5" s="9"/>
      <c r="CX5" s="9" t="s">
        <v>826</v>
      </c>
      <c r="CY5" s="530" t="s">
        <v>817</v>
      </c>
      <c r="CZ5" s="521"/>
      <c r="DA5" s="9"/>
      <c r="DB5" s="9" t="s">
        <v>826</v>
      </c>
      <c r="DC5" s="530" t="s">
        <v>817</v>
      </c>
      <c r="DD5" s="521"/>
      <c r="DE5" s="9"/>
      <c r="DF5" s="9" t="s">
        <v>826</v>
      </c>
      <c r="DG5" s="530" t="s">
        <v>817</v>
      </c>
      <c r="DH5" s="521"/>
      <c r="DI5" s="9"/>
      <c r="DJ5" s="9" t="s">
        <v>826</v>
      </c>
      <c r="DK5" s="530" t="s">
        <v>817</v>
      </c>
      <c r="DL5" s="521"/>
      <c r="DM5" s="9"/>
      <c r="DN5" s="9" t="s">
        <v>826</v>
      </c>
      <c r="DO5" s="530" t="s">
        <v>817</v>
      </c>
      <c r="DP5" s="521"/>
      <c r="DQ5" s="9"/>
      <c r="DR5" s="9" t="s">
        <v>826</v>
      </c>
      <c r="DS5" s="530" t="s">
        <v>817</v>
      </c>
      <c r="DT5" s="521"/>
      <c r="DU5" s="9"/>
      <c r="DV5" s="9" t="s">
        <v>826</v>
      </c>
      <c r="DW5" s="530" t="s">
        <v>817</v>
      </c>
      <c r="DX5" s="521"/>
      <c r="DY5" s="9"/>
      <c r="DZ5" s="9" t="s">
        <v>826</v>
      </c>
      <c r="EA5" s="530" t="s">
        <v>817</v>
      </c>
      <c r="EB5" s="521"/>
      <c r="EC5" s="9"/>
      <c r="ED5" s="9" t="s">
        <v>826</v>
      </c>
      <c r="EE5" s="530" t="s">
        <v>817</v>
      </c>
      <c r="EF5" s="521"/>
      <c r="EG5" s="9"/>
      <c r="EH5" s="9" t="s">
        <v>826</v>
      </c>
      <c r="EI5" s="530" t="s">
        <v>817</v>
      </c>
      <c r="EJ5" s="521"/>
      <c r="EK5" s="9"/>
      <c r="EL5" s="9" t="s">
        <v>826</v>
      </c>
      <c r="EM5" s="530" t="s">
        <v>817</v>
      </c>
      <c r="EN5" s="521"/>
      <c r="EO5" s="9"/>
      <c r="EP5" s="9" t="s">
        <v>826</v>
      </c>
      <c r="EQ5" s="530" t="s">
        <v>817</v>
      </c>
      <c r="ER5" s="521"/>
      <c r="ES5" s="9"/>
      <c r="ET5" s="9" t="s">
        <v>826</v>
      </c>
      <c r="EU5" s="530" t="s">
        <v>817</v>
      </c>
      <c r="EV5" s="521"/>
      <c r="EW5" s="9"/>
      <c r="EX5" s="9" t="s">
        <v>826</v>
      </c>
      <c r="EY5" s="530" t="s">
        <v>817</v>
      </c>
      <c r="EZ5" s="521"/>
      <c r="FA5" s="9"/>
      <c r="FB5" s="9" t="s">
        <v>826</v>
      </c>
      <c r="FC5" s="530" t="s">
        <v>817</v>
      </c>
      <c r="FD5" s="521"/>
      <c r="FE5" s="9"/>
      <c r="FF5" s="9" t="s">
        <v>826</v>
      </c>
      <c r="FG5" s="530" t="s">
        <v>817</v>
      </c>
      <c r="FH5" s="521"/>
      <c r="FI5" s="9"/>
      <c r="FJ5" s="9" t="s">
        <v>826</v>
      </c>
      <c r="FK5" s="530" t="s">
        <v>817</v>
      </c>
      <c r="FL5" s="521"/>
      <c r="FM5" s="9"/>
      <c r="FN5" s="9" t="s">
        <v>826</v>
      </c>
      <c r="FO5" s="530" t="s">
        <v>817</v>
      </c>
      <c r="FP5" s="521"/>
      <c r="FQ5" s="9"/>
      <c r="FR5" s="9" t="s">
        <v>826</v>
      </c>
      <c r="FS5" s="530" t="s">
        <v>817</v>
      </c>
      <c r="FT5" s="521"/>
      <c r="FU5" s="9"/>
      <c r="FV5" s="9" t="s">
        <v>826</v>
      </c>
      <c r="FW5" s="530" t="s">
        <v>817</v>
      </c>
      <c r="FX5" s="521"/>
      <c r="FY5" s="9"/>
      <c r="FZ5" s="9" t="s">
        <v>826</v>
      </c>
      <c r="GA5" s="530" t="s">
        <v>817</v>
      </c>
      <c r="GB5" s="521"/>
      <c r="GC5" s="9"/>
      <c r="GD5" s="9" t="s">
        <v>826</v>
      </c>
      <c r="GE5" s="530" t="s">
        <v>817</v>
      </c>
      <c r="GF5" s="521"/>
      <c r="GG5" s="9"/>
      <c r="GH5" s="9" t="s">
        <v>826</v>
      </c>
      <c r="GI5" s="530" t="s">
        <v>817</v>
      </c>
      <c r="GJ5" s="521"/>
      <c r="GK5" s="9"/>
      <c r="GL5" s="9" t="s">
        <v>826</v>
      </c>
      <c r="GM5" s="530" t="s">
        <v>817</v>
      </c>
      <c r="GN5" s="521"/>
      <c r="GO5" s="9"/>
      <c r="GP5" s="9" t="s">
        <v>826</v>
      </c>
      <c r="GQ5" s="530" t="s">
        <v>817</v>
      </c>
      <c r="GR5" s="521"/>
      <c r="GS5" s="9"/>
      <c r="GT5" s="9" t="s">
        <v>826</v>
      </c>
      <c r="GU5" s="530" t="s">
        <v>817</v>
      </c>
      <c r="GV5" s="521"/>
      <c r="GW5" s="9"/>
      <c r="GX5" s="9" t="s">
        <v>826</v>
      </c>
      <c r="GY5" s="530" t="s">
        <v>817</v>
      </c>
      <c r="GZ5" s="521"/>
      <c r="HA5" s="9"/>
      <c r="HB5" s="9" t="s">
        <v>826</v>
      </c>
      <c r="HC5" s="530" t="s">
        <v>817</v>
      </c>
      <c r="HD5" s="521"/>
      <c r="HE5" s="9"/>
      <c r="HF5" s="9" t="s">
        <v>826</v>
      </c>
      <c r="HG5" s="530" t="s">
        <v>817</v>
      </c>
      <c r="HH5" s="521"/>
      <c r="HI5" s="9"/>
      <c r="HJ5" s="9" t="s">
        <v>826</v>
      </c>
      <c r="HK5" s="530" t="s">
        <v>817</v>
      </c>
      <c r="HL5" s="521"/>
      <c r="HM5" s="9"/>
      <c r="HN5" s="9" t="s">
        <v>826</v>
      </c>
      <c r="HO5" s="530" t="s">
        <v>817</v>
      </c>
      <c r="HP5" s="521"/>
      <c r="HQ5" s="9"/>
      <c r="HR5" s="9" t="s">
        <v>826</v>
      </c>
      <c r="HS5" s="530" t="s">
        <v>817</v>
      </c>
      <c r="HT5" s="521"/>
      <c r="HU5" s="9"/>
      <c r="HV5" s="9" t="s">
        <v>826</v>
      </c>
      <c r="HW5" s="530" t="s">
        <v>817</v>
      </c>
      <c r="HX5" s="521"/>
      <c r="HY5" s="9"/>
      <c r="HZ5" s="9" t="s">
        <v>826</v>
      </c>
      <c r="IA5" s="530" t="s">
        <v>817</v>
      </c>
      <c r="IB5" s="521"/>
      <c r="IC5" s="9"/>
      <c r="ID5" s="9" t="s">
        <v>826</v>
      </c>
      <c r="IE5" s="530" t="s">
        <v>817</v>
      </c>
      <c r="IF5" s="521"/>
      <c r="IG5" s="9"/>
      <c r="IH5" s="9" t="s">
        <v>826</v>
      </c>
      <c r="II5" s="530" t="s">
        <v>817</v>
      </c>
      <c r="IJ5" s="521"/>
      <c r="IK5" s="9"/>
      <c r="IL5" s="9" t="s">
        <v>826</v>
      </c>
      <c r="IM5" s="530" t="s">
        <v>817</v>
      </c>
      <c r="IN5" s="521"/>
      <c r="IO5" s="9"/>
      <c r="IP5" s="9" t="s">
        <v>826</v>
      </c>
      <c r="IQ5" s="530" t="s">
        <v>817</v>
      </c>
      <c r="IR5" s="521"/>
      <c r="IS5" s="9"/>
      <c r="IT5" s="9" t="s">
        <v>826</v>
      </c>
    </row>
    <row r="6" spans="1:254"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c r="AE6" s="9"/>
      <c r="AF6" s="9"/>
      <c r="AG6" s="9" t="s">
        <v>822</v>
      </c>
      <c r="AH6" s="9" t="s">
        <v>827</v>
      </c>
      <c r="AI6" s="9"/>
      <c r="AJ6" s="9"/>
      <c r="AK6" s="9" t="s">
        <v>822</v>
      </c>
      <c r="AL6" s="9" t="s">
        <v>827</v>
      </c>
      <c r="AM6" s="9"/>
      <c r="AN6" s="9"/>
      <c r="AO6" s="9" t="s">
        <v>822</v>
      </c>
      <c r="AP6" s="9" t="s">
        <v>827</v>
      </c>
      <c r="AQ6" s="9"/>
      <c r="AR6" s="9"/>
      <c r="AS6" s="9" t="s">
        <v>822</v>
      </c>
      <c r="AT6" s="9" t="s">
        <v>827</v>
      </c>
      <c r="AU6" s="9"/>
      <c r="AV6" s="9"/>
      <c r="AW6" s="9" t="s">
        <v>822</v>
      </c>
      <c r="AX6" s="9" t="s">
        <v>827</v>
      </c>
      <c r="AY6" s="9"/>
      <c r="AZ6" s="9"/>
      <c r="BA6" s="9" t="s">
        <v>822</v>
      </c>
      <c r="BB6" s="9" t="s">
        <v>827</v>
      </c>
      <c r="BC6" s="9"/>
      <c r="BD6" s="9"/>
      <c r="BE6" s="9" t="s">
        <v>822</v>
      </c>
      <c r="BF6" s="9" t="s">
        <v>827</v>
      </c>
      <c r="BG6" s="9"/>
      <c r="BH6" s="9"/>
      <c r="BI6" s="9" t="s">
        <v>822</v>
      </c>
      <c r="BJ6" s="9" t="s">
        <v>827</v>
      </c>
      <c r="BK6" s="9"/>
      <c r="BL6" s="9"/>
      <c r="BM6" s="9" t="s">
        <v>822</v>
      </c>
      <c r="BN6" s="9" t="s">
        <v>827</v>
      </c>
      <c r="BO6" s="9"/>
      <c r="BP6" s="9"/>
      <c r="BQ6" s="9" t="s">
        <v>822</v>
      </c>
      <c r="BR6" s="9" t="s">
        <v>827</v>
      </c>
      <c r="BS6" s="9"/>
      <c r="BT6" s="9"/>
      <c r="BU6" s="9" t="s">
        <v>822</v>
      </c>
      <c r="BV6" s="9" t="s">
        <v>827</v>
      </c>
      <c r="BW6" s="9"/>
      <c r="BX6" s="9"/>
      <c r="BY6" s="9" t="s">
        <v>822</v>
      </c>
      <c r="BZ6" s="9" t="s">
        <v>827</v>
      </c>
      <c r="CA6" s="9"/>
      <c r="CB6" s="9"/>
      <c r="CC6" s="9" t="s">
        <v>822</v>
      </c>
      <c r="CD6" s="9" t="s">
        <v>827</v>
      </c>
      <c r="CE6" s="9"/>
      <c r="CF6" s="9"/>
      <c r="CG6" s="9" t="s">
        <v>822</v>
      </c>
      <c r="CH6" s="9" t="s">
        <v>827</v>
      </c>
      <c r="CI6" s="9"/>
      <c r="CJ6" s="9"/>
      <c r="CK6" s="9" t="s">
        <v>822</v>
      </c>
      <c r="CL6" s="9" t="s">
        <v>827</v>
      </c>
      <c r="CM6" s="9"/>
      <c r="CN6" s="9"/>
      <c r="CO6" s="9" t="s">
        <v>822</v>
      </c>
      <c r="CP6" s="9" t="s">
        <v>827</v>
      </c>
      <c r="CQ6" s="9"/>
      <c r="CR6" s="9"/>
      <c r="CS6" s="9" t="s">
        <v>822</v>
      </c>
      <c r="CT6" s="9" t="s">
        <v>827</v>
      </c>
      <c r="CU6" s="9"/>
      <c r="CV6" s="9"/>
      <c r="CW6" s="9" t="s">
        <v>822</v>
      </c>
      <c r="CX6" s="9" t="s">
        <v>827</v>
      </c>
      <c r="CY6" s="9"/>
      <c r="CZ6" s="9"/>
      <c r="DA6" s="9" t="s">
        <v>822</v>
      </c>
      <c r="DB6" s="9" t="s">
        <v>827</v>
      </c>
      <c r="DC6" s="9"/>
      <c r="DD6" s="9"/>
      <c r="DE6" s="9" t="s">
        <v>822</v>
      </c>
      <c r="DF6" s="9" t="s">
        <v>827</v>
      </c>
      <c r="DG6" s="9"/>
      <c r="DH6" s="9"/>
      <c r="DI6" s="9" t="s">
        <v>822</v>
      </c>
      <c r="DJ6" s="9" t="s">
        <v>827</v>
      </c>
      <c r="DK6" s="9"/>
      <c r="DL6" s="9"/>
      <c r="DM6" s="9" t="s">
        <v>822</v>
      </c>
      <c r="DN6" s="9" t="s">
        <v>827</v>
      </c>
      <c r="DO6" s="9"/>
      <c r="DP6" s="9"/>
      <c r="DQ6" s="9" t="s">
        <v>822</v>
      </c>
      <c r="DR6" s="9" t="s">
        <v>827</v>
      </c>
      <c r="DS6" s="9"/>
      <c r="DT6" s="9"/>
      <c r="DU6" s="9" t="s">
        <v>822</v>
      </c>
      <c r="DV6" s="9" t="s">
        <v>827</v>
      </c>
      <c r="DW6" s="9"/>
      <c r="DX6" s="9"/>
      <c r="DY6" s="9" t="s">
        <v>822</v>
      </c>
      <c r="DZ6" s="9" t="s">
        <v>827</v>
      </c>
      <c r="EA6" s="9"/>
      <c r="EB6" s="9"/>
      <c r="EC6" s="9" t="s">
        <v>822</v>
      </c>
      <c r="ED6" s="9" t="s">
        <v>827</v>
      </c>
      <c r="EE6" s="9"/>
      <c r="EF6" s="9"/>
      <c r="EG6" s="9" t="s">
        <v>822</v>
      </c>
      <c r="EH6" s="9" t="s">
        <v>827</v>
      </c>
      <c r="EI6" s="9"/>
      <c r="EJ6" s="9"/>
      <c r="EK6" s="9" t="s">
        <v>822</v>
      </c>
      <c r="EL6" s="9" t="s">
        <v>827</v>
      </c>
      <c r="EM6" s="9"/>
      <c r="EN6" s="9"/>
      <c r="EO6" s="9" t="s">
        <v>822</v>
      </c>
      <c r="EP6" s="9" t="s">
        <v>827</v>
      </c>
      <c r="EQ6" s="9"/>
      <c r="ER6" s="9"/>
      <c r="ES6" s="9" t="s">
        <v>822</v>
      </c>
      <c r="ET6" s="9" t="s">
        <v>827</v>
      </c>
      <c r="EU6" s="9"/>
      <c r="EV6" s="9"/>
      <c r="EW6" s="9" t="s">
        <v>822</v>
      </c>
      <c r="EX6" s="9" t="s">
        <v>827</v>
      </c>
      <c r="EY6" s="9"/>
      <c r="EZ6" s="9"/>
      <c r="FA6" s="9" t="s">
        <v>822</v>
      </c>
      <c r="FB6" s="9" t="s">
        <v>827</v>
      </c>
      <c r="FC6" s="9"/>
      <c r="FD6" s="9"/>
      <c r="FE6" s="9" t="s">
        <v>822</v>
      </c>
      <c r="FF6" s="9" t="s">
        <v>827</v>
      </c>
      <c r="FG6" s="9"/>
      <c r="FH6" s="9"/>
      <c r="FI6" s="9" t="s">
        <v>822</v>
      </c>
      <c r="FJ6" s="9" t="s">
        <v>827</v>
      </c>
      <c r="FK6" s="9"/>
      <c r="FL6" s="9"/>
      <c r="FM6" s="9" t="s">
        <v>822</v>
      </c>
      <c r="FN6" s="9" t="s">
        <v>827</v>
      </c>
      <c r="FO6" s="9"/>
      <c r="FP6" s="9"/>
      <c r="FQ6" s="9" t="s">
        <v>822</v>
      </c>
      <c r="FR6" s="9" t="s">
        <v>827</v>
      </c>
      <c r="FS6" s="9"/>
      <c r="FT6" s="9"/>
      <c r="FU6" s="9" t="s">
        <v>822</v>
      </c>
      <c r="FV6" s="9" t="s">
        <v>827</v>
      </c>
      <c r="FW6" s="9"/>
      <c r="FX6" s="9"/>
      <c r="FY6" s="9" t="s">
        <v>822</v>
      </c>
      <c r="FZ6" s="9" t="s">
        <v>827</v>
      </c>
      <c r="GA6" s="9"/>
      <c r="GB6" s="9"/>
      <c r="GC6" s="9" t="s">
        <v>822</v>
      </c>
      <c r="GD6" s="9" t="s">
        <v>827</v>
      </c>
      <c r="GE6" s="9"/>
      <c r="GF6" s="9"/>
      <c r="GG6" s="9" t="s">
        <v>822</v>
      </c>
      <c r="GH6" s="9" t="s">
        <v>827</v>
      </c>
      <c r="GI6" s="9"/>
      <c r="GJ6" s="9"/>
      <c r="GK6" s="9" t="s">
        <v>822</v>
      </c>
      <c r="GL6" s="9" t="s">
        <v>827</v>
      </c>
      <c r="GM6" s="9"/>
      <c r="GN6" s="9"/>
      <c r="GO6" s="9" t="s">
        <v>822</v>
      </c>
      <c r="GP6" s="9" t="s">
        <v>827</v>
      </c>
      <c r="GQ6" s="9"/>
      <c r="GR6" s="9"/>
      <c r="GS6" s="9" t="s">
        <v>822</v>
      </c>
      <c r="GT6" s="9" t="s">
        <v>827</v>
      </c>
      <c r="GU6" s="9"/>
      <c r="GV6" s="9"/>
      <c r="GW6" s="9" t="s">
        <v>822</v>
      </c>
      <c r="GX6" s="9" t="s">
        <v>827</v>
      </c>
      <c r="GY6" s="9"/>
      <c r="GZ6" s="9"/>
      <c r="HA6" s="9" t="s">
        <v>822</v>
      </c>
      <c r="HB6" s="9" t="s">
        <v>827</v>
      </c>
      <c r="HC6" s="9"/>
      <c r="HD6" s="9"/>
      <c r="HE6" s="9" t="s">
        <v>822</v>
      </c>
      <c r="HF6" s="9" t="s">
        <v>827</v>
      </c>
      <c r="HG6" s="9"/>
      <c r="HH6" s="9"/>
      <c r="HI6" s="9" t="s">
        <v>822</v>
      </c>
      <c r="HJ6" s="9" t="s">
        <v>827</v>
      </c>
      <c r="HK6" s="9"/>
      <c r="HL6" s="9"/>
      <c r="HM6" s="9" t="s">
        <v>822</v>
      </c>
      <c r="HN6" s="9" t="s">
        <v>827</v>
      </c>
      <c r="HO6" s="9"/>
      <c r="HP6" s="9"/>
      <c r="HQ6" s="9" t="s">
        <v>822</v>
      </c>
      <c r="HR6" s="9" t="s">
        <v>827</v>
      </c>
      <c r="HS6" s="9"/>
      <c r="HT6" s="9"/>
      <c r="HU6" s="9" t="s">
        <v>822</v>
      </c>
      <c r="HV6" s="9" t="s">
        <v>827</v>
      </c>
      <c r="HW6" s="9"/>
      <c r="HX6" s="9"/>
      <c r="HY6" s="9" t="s">
        <v>822</v>
      </c>
      <c r="HZ6" s="9" t="s">
        <v>827</v>
      </c>
      <c r="IA6" s="9"/>
      <c r="IB6" s="9"/>
      <c r="IC6" s="9" t="s">
        <v>822</v>
      </c>
      <c r="ID6" s="9" t="s">
        <v>827</v>
      </c>
      <c r="IE6" s="9"/>
      <c r="IF6" s="9"/>
      <c r="IG6" s="9" t="s">
        <v>822</v>
      </c>
      <c r="IH6" s="9" t="s">
        <v>827</v>
      </c>
      <c r="II6" s="9"/>
      <c r="IJ6" s="9"/>
      <c r="IK6" s="9" t="s">
        <v>822</v>
      </c>
      <c r="IL6" s="9" t="s">
        <v>827</v>
      </c>
      <c r="IM6" s="9"/>
      <c r="IN6" s="9"/>
      <c r="IO6" s="9" t="s">
        <v>822</v>
      </c>
      <c r="IP6" s="9" t="s">
        <v>827</v>
      </c>
      <c r="IQ6" s="9"/>
      <c r="IR6" s="9"/>
      <c r="IS6" s="9" t="s">
        <v>822</v>
      </c>
      <c r="IT6" s="9" t="s">
        <v>827</v>
      </c>
    </row>
    <row r="7" spans="1:254" customFormat="1" ht="16.5" thickBot="1" x14ac:dyDescent="0.3">
      <c r="A7" s="515" t="s">
        <v>837</v>
      </c>
      <c r="B7" s="515" t="s">
        <v>838</v>
      </c>
      <c r="C7" s="515" t="s">
        <v>818</v>
      </c>
      <c r="D7" s="515" t="s">
        <v>819</v>
      </c>
      <c r="E7" s="515" t="s">
        <v>823</v>
      </c>
      <c r="F7" s="515" t="s">
        <v>828</v>
      </c>
      <c r="G7" s="515" t="s">
        <v>818</v>
      </c>
      <c r="H7" s="515" t="s">
        <v>819</v>
      </c>
      <c r="I7" s="515" t="s">
        <v>823</v>
      </c>
      <c r="J7" s="515" t="s">
        <v>828</v>
      </c>
      <c r="K7" s="515" t="s">
        <v>818</v>
      </c>
      <c r="L7" s="515" t="s">
        <v>819</v>
      </c>
      <c r="M7" s="515" t="s">
        <v>823</v>
      </c>
      <c r="N7" s="515" t="s">
        <v>828</v>
      </c>
      <c r="O7" s="515" t="s">
        <v>818</v>
      </c>
      <c r="P7" s="515" t="s">
        <v>819</v>
      </c>
      <c r="Q7" s="515" t="s">
        <v>823</v>
      </c>
      <c r="R7" s="515" t="s">
        <v>828</v>
      </c>
      <c r="S7" s="515" t="s">
        <v>818</v>
      </c>
      <c r="T7" s="515" t="s">
        <v>819</v>
      </c>
      <c r="U7" s="515" t="s">
        <v>823</v>
      </c>
      <c r="V7" s="515" t="s">
        <v>828</v>
      </c>
      <c r="W7" s="515" t="s">
        <v>818</v>
      </c>
      <c r="X7" s="515" t="s">
        <v>819</v>
      </c>
      <c r="Y7" s="515" t="s">
        <v>823</v>
      </c>
      <c r="Z7" s="515" t="s">
        <v>828</v>
      </c>
      <c r="AA7" s="515" t="s">
        <v>818</v>
      </c>
      <c r="AB7" s="515" t="s">
        <v>819</v>
      </c>
      <c r="AC7" s="515" t="s">
        <v>823</v>
      </c>
      <c r="AD7" s="515" t="s">
        <v>828</v>
      </c>
      <c r="AE7" s="515" t="s">
        <v>818</v>
      </c>
      <c r="AF7" s="515" t="s">
        <v>819</v>
      </c>
      <c r="AG7" s="515" t="s">
        <v>823</v>
      </c>
      <c r="AH7" s="515" t="s">
        <v>828</v>
      </c>
      <c r="AI7" s="515" t="s">
        <v>818</v>
      </c>
      <c r="AJ7" s="515" t="s">
        <v>819</v>
      </c>
      <c r="AK7" s="515" t="s">
        <v>823</v>
      </c>
      <c r="AL7" s="515" t="s">
        <v>828</v>
      </c>
      <c r="AM7" s="515" t="s">
        <v>818</v>
      </c>
      <c r="AN7" s="515" t="s">
        <v>819</v>
      </c>
      <c r="AO7" s="515" t="s">
        <v>823</v>
      </c>
      <c r="AP7" s="515" t="s">
        <v>828</v>
      </c>
      <c r="AQ7" s="515" t="s">
        <v>818</v>
      </c>
      <c r="AR7" s="515" t="s">
        <v>819</v>
      </c>
      <c r="AS7" s="515" t="s">
        <v>823</v>
      </c>
      <c r="AT7" s="515" t="s">
        <v>828</v>
      </c>
      <c r="AU7" s="515" t="s">
        <v>818</v>
      </c>
      <c r="AV7" s="515" t="s">
        <v>819</v>
      </c>
      <c r="AW7" s="515" t="s">
        <v>823</v>
      </c>
      <c r="AX7" s="515" t="s">
        <v>828</v>
      </c>
      <c r="AY7" s="515" t="s">
        <v>818</v>
      </c>
      <c r="AZ7" s="515" t="s">
        <v>819</v>
      </c>
      <c r="BA7" s="515" t="s">
        <v>823</v>
      </c>
      <c r="BB7" s="515" t="s">
        <v>828</v>
      </c>
      <c r="BC7" s="515" t="s">
        <v>818</v>
      </c>
      <c r="BD7" s="515" t="s">
        <v>819</v>
      </c>
      <c r="BE7" s="515" t="s">
        <v>823</v>
      </c>
      <c r="BF7" s="515" t="s">
        <v>828</v>
      </c>
      <c r="BG7" s="515" t="s">
        <v>818</v>
      </c>
      <c r="BH7" s="515" t="s">
        <v>819</v>
      </c>
      <c r="BI7" s="515" t="s">
        <v>823</v>
      </c>
      <c r="BJ7" s="515" t="s">
        <v>828</v>
      </c>
      <c r="BK7" s="515" t="s">
        <v>818</v>
      </c>
      <c r="BL7" s="515" t="s">
        <v>819</v>
      </c>
      <c r="BM7" s="515" t="s">
        <v>823</v>
      </c>
      <c r="BN7" s="515" t="s">
        <v>828</v>
      </c>
      <c r="BO7" s="515" t="s">
        <v>818</v>
      </c>
      <c r="BP7" s="515" t="s">
        <v>819</v>
      </c>
      <c r="BQ7" s="515" t="s">
        <v>823</v>
      </c>
      <c r="BR7" s="515" t="s">
        <v>828</v>
      </c>
      <c r="BS7" s="515" t="s">
        <v>818</v>
      </c>
      <c r="BT7" s="515" t="s">
        <v>819</v>
      </c>
      <c r="BU7" s="515" t="s">
        <v>823</v>
      </c>
      <c r="BV7" s="515" t="s">
        <v>828</v>
      </c>
      <c r="BW7" s="515" t="s">
        <v>818</v>
      </c>
      <c r="BX7" s="515" t="s">
        <v>819</v>
      </c>
      <c r="BY7" s="515" t="s">
        <v>823</v>
      </c>
      <c r="BZ7" s="515" t="s">
        <v>828</v>
      </c>
      <c r="CA7" s="515" t="s">
        <v>818</v>
      </c>
      <c r="CB7" s="515" t="s">
        <v>819</v>
      </c>
      <c r="CC7" s="515" t="s">
        <v>823</v>
      </c>
      <c r="CD7" s="515" t="s">
        <v>828</v>
      </c>
      <c r="CE7" s="515" t="s">
        <v>818</v>
      </c>
      <c r="CF7" s="515" t="s">
        <v>819</v>
      </c>
      <c r="CG7" s="515" t="s">
        <v>823</v>
      </c>
      <c r="CH7" s="515" t="s">
        <v>828</v>
      </c>
      <c r="CI7" s="515" t="s">
        <v>818</v>
      </c>
      <c r="CJ7" s="515" t="s">
        <v>819</v>
      </c>
      <c r="CK7" s="515" t="s">
        <v>823</v>
      </c>
      <c r="CL7" s="515" t="s">
        <v>828</v>
      </c>
      <c r="CM7" s="515" t="s">
        <v>818</v>
      </c>
      <c r="CN7" s="515" t="s">
        <v>819</v>
      </c>
      <c r="CO7" s="515" t="s">
        <v>823</v>
      </c>
      <c r="CP7" s="515" t="s">
        <v>828</v>
      </c>
      <c r="CQ7" s="515" t="s">
        <v>818</v>
      </c>
      <c r="CR7" s="515" t="s">
        <v>819</v>
      </c>
      <c r="CS7" s="515" t="s">
        <v>823</v>
      </c>
      <c r="CT7" s="515" t="s">
        <v>828</v>
      </c>
      <c r="CU7" s="515" t="s">
        <v>818</v>
      </c>
      <c r="CV7" s="515" t="s">
        <v>819</v>
      </c>
      <c r="CW7" s="515" t="s">
        <v>823</v>
      </c>
      <c r="CX7" s="515" t="s">
        <v>828</v>
      </c>
      <c r="CY7" s="515" t="s">
        <v>818</v>
      </c>
      <c r="CZ7" s="515" t="s">
        <v>819</v>
      </c>
      <c r="DA7" s="515" t="s">
        <v>823</v>
      </c>
      <c r="DB7" s="515" t="s">
        <v>828</v>
      </c>
      <c r="DC7" s="515" t="s">
        <v>818</v>
      </c>
      <c r="DD7" s="515" t="s">
        <v>819</v>
      </c>
      <c r="DE7" s="515" t="s">
        <v>823</v>
      </c>
      <c r="DF7" s="515" t="s">
        <v>828</v>
      </c>
      <c r="DG7" s="515" t="s">
        <v>818</v>
      </c>
      <c r="DH7" s="515" t="s">
        <v>819</v>
      </c>
      <c r="DI7" s="515" t="s">
        <v>823</v>
      </c>
      <c r="DJ7" s="515" t="s">
        <v>828</v>
      </c>
      <c r="DK7" s="515" t="s">
        <v>818</v>
      </c>
      <c r="DL7" s="515" t="s">
        <v>819</v>
      </c>
      <c r="DM7" s="515" t="s">
        <v>823</v>
      </c>
      <c r="DN7" s="515" t="s">
        <v>828</v>
      </c>
      <c r="DO7" s="515" t="s">
        <v>818</v>
      </c>
      <c r="DP7" s="515" t="s">
        <v>819</v>
      </c>
      <c r="DQ7" s="515" t="s">
        <v>823</v>
      </c>
      <c r="DR7" s="515" t="s">
        <v>828</v>
      </c>
      <c r="DS7" s="515" t="s">
        <v>818</v>
      </c>
      <c r="DT7" s="515" t="s">
        <v>819</v>
      </c>
      <c r="DU7" s="515" t="s">
        <v>823</v>
      </c>
      <c r="DV7" s="515" t="s">
        <v>828</v>
      </c>
      <c r="DW7" s="515" t="s">
        <v>818</v>
      </c>
      <c r="DX7" s="515" t="s">
        <v>819</v>
      </c>
      <c r="DY7" s="515" t="s">
        <v>823</v>
      </c>
      <c r="DZ7" s="515" t="s">
        <v>828</v>
      </c>
      <c r="EA7" s="515" t="s">
        <v>818</v>
      </c>
      <c r="EB7" s="515" t="s">
        <v>819</v>
      </c>
      <c r="EC7" s="515" t="s">
        <v>823</v>
      </c>
      <c r="ED7" s="515" t="s">
        <v>828</v>
      </c>
      <c r="EE7" s="515" t="s">
        <v>818</v>
      </c>
      <c r="EF7" s="515" t="s">
        <v>819</v>
      </c>
      <c r="EG7" s="515" t="s">
        <v>823</v>
      </c>
      <c r="EH7" s="515" t="s">
        <v>828</v>
      </c>
      <c r="EI7" s="515" t="s">
        <v>818</v>
      </c>
      <c r="EJ7" s="515" t="s">
        <v>819</v>
      </c>
      <c r="EK7" s="515" t="s">
        <v>823</v>
      </c>
      <c r="EL7" s="515" t="s">
        <v>828</v>
      </c>
      <c r="EM7" s="515" t="s">
        <v>818</v>
      </c>
      <c r="EN7" s="515" t="s">
        <v>819</v>
      </c>
      <c r="EO7" s="515" t="s">
        <v>823</v>
      </c>
      <c r="EP7" s="515" t="s">
        <v>828</v>
      </c>
      <c r="EQ7" s="515" t="s">
        <v>818</v>
      </c>
      <c r="ER7" s="515" t="s">
        <v>819</v>
      </c>
      <c r="ES7" s="515" t="s">
        <v>823</v>
      </c>
      <c r="ET7" s="515" t="s">
        <v>828</v>
      </c>
      <c r="EU7" s="515" t="s">
        <v>818</v>
      </c>
      <c r="EV7" s="515" t="s">
        <v>819</v>
      </c>
      <c r="EW7" s="515" t="s">
        <v>823</v>
      </c>
      <c r="EX7" s="515" t="s">
        <v>828</v>
      </c>
      <c r="EY7" s="515" t="s">
        <v>818</v>
      </c>
      <c r="EZ7" s="515" t="s">
        <v>819</v>
      </c>
      <c r="FA7" s="515" t="s">
        <v>823</v>
      </c>
      <c r="FB7" s="515" t="s">
        <v>828</v>
      </c>
      <c r="FC7" s="515" t="s">
        <v>818</v>
      </c>
      <c r="FD7" s="515" t="s">
        <v>819</v>
      </c>
      <c r="FE7" s="515" t="s">
        <v>823</v>
      </c>
      <c r="FF7" s="515" t="s">
        <v>828</v>
      </c>
      <c r="FG7" s="515" t="s">
        <v>818</v>
      </c>
      <c r="FH7" s="515" t="s">
        <v>819</v>
      </c>
      <c r="FI7" s="515" t="s">
        <v>823</v>
      </c>
      <c r="FJ7" s="515" t="s">
        <v>828</v>
      </c>
      <c r="FK7" s="515" t="s">
        <v>818</v>
      </c>
      <c r="FL7" s="515" t="s">
        <v>819</v>
      </c>
      <c r="FM7" s="515" t="s">
        <v>823</v>
      </c>
      <c r="FN7" s="515" t="s">
        <v>828</v>
      </c>
      <c r="FO7" s="515" t="s">
        <v>818</v>
      </c>
      <c r="FP7" s="515" t="s">
        <v>819</v>
      </c>
      <c r="FQ7" s="515" t="s">
        <v>823</v>
      </c>
      <c r="FR7" s="515" t="s">
        <v>828</v>
      </c>
      <c r="FS7" s="515" t="s">
        <v>818</v>
      </c>
      <c r="FT7" s="515" t="s">
        <v>819</v>
      </c>
      <c r="FU7" s="515" t="s">
        <v>823</v>
      </c>
      <c r="FV7" s="515" t="s">
        <v>828</v>
      </c>
      <c r="FW7" s="515" t="s">
        <v>818</v>
      </c>
      <c r="FX7" s="515" t="s">
        <v>819</v>
      </c>
      <c r="FY7" s="515" t="s">
        <v>823</v>
      </c>
      <c r="FZ7" s="515" t="s">
        <v>828</v>
      </c>
      <c r="GA7" s="515" t="s">
        <v>818</v>
      </c>
      <c r="GB7" s="515" t="s">
        <v>819</v>
      </c>
      <c r="GC7" s="515" t="s">
        <v>823</v>
      </c>
      <c r="GD7" s="515" t="s">
        <v>828</v>
      </c>
      <c r="GE7" s="515" t="s">
        <v>818</v>
      </c>
      <c r="GF7" s="515" t="s">
        <v>819</v>
      </c>
      <c r="GG7" s="515" t="s">
        <v>823</v>
      </c>
      <c r="GH7" s="515" t="s">
        <v>828</v>
      </c>
      <c r="GI7" s="515" t="s">
        <v>818</v>
      </c>
      <c r="GJ7" s="515" t="s">
        <v>819</v>
      </c>
      <c r="GK7" s="515" t="s">
        <v>823</v>
      </c>
      <c r="GL7" s="515" t="s">
        <v>828</v>
      </c>
      <c r="GM7" s="515" t="s">
        <v>818</v>
      </c>
      <c r="GN7" s="515" t="s">
        <v>819</v>
      </c>
      <c r="GO7" s="515" t="s">
        <v>823</v>
      </c>
      <c r="GP7" s="515" t="s">
        <v>828</v>
      </c>
      <c r="GQ7" s="515" t="s">
        <v>818</v>
      </c>
      <c r="GR7" s="515" t="s">
        <v>819</v>
      </c>
      <c r="GS7" s="515" t="s">
        <v>823</v>
      </c>
      <c r="GT7" s="515" t="s">
        <v>828</v>
      </c>
      <c r="GU7" s="515" t="s">
        <v>818</v>
      </c>
      <c r="GV7" s="515" t="s">
        <v>819</v>
      </c>
      <c r="GW7" s="515" t="s">
        <v>823</v>
      </c>
      <c r="GX7" s="515" t="s">
        <v>828</v>
      </c>
      <c r="GY7" s="515" t="s">
        <v>818</v>
      </c>
      <c r="GZ7" s="515" t="s">
        <v>819</v>
      </c>
      <c r="HA7" s="515" t="s">
        <v>823</v>
      </c>
      <c r="HB7" s="515" t="s">
        <v>828</v>
      </c>
      <c r="HC7" s="515" t="s">
        <v>818</v>
      </c>
      <c r="HD7" s="515" t="s">
        <v>819</v>
      </c>
      <c r="HE7" s="515" t="s">
        <v>823</v>
      </c>
      <c r="HF7" s="515" t="s">
        <v>828</v>
      </c>
      <c r="HG7" s="515" t="s">
        <v>818</v>
      </c>
      <c r="HH7" s="515" t="s">
        <v>819</v>
      </c>
      <c r="HI7" s="515" t="s">
        <v>823</v>
      </c>
      <c r="HJ7" s="515" t="s">
        <v>828</v>
      </c>
      <c r="HK7" s="515" t="s">
        <v>818</v>
      </c>
      <c r="HL7" s="515" t="s">
        <v>819</v>
      </c>
      <c r="HM7" s="515" t="s">
        <v>823</v>
      </c>
      <c r="HN7" s="515" t="s">
        <v>828</v>
      </c>
      <c r="HO7" s="515" t="s">
        <v>818</v>
      </c>
      <c r="HP7" s="515" t="s">
        <v>819</v>
      </c>
      <c r="HQ7" s="515" t="s">
        <v>823</v>
      </c>
      <c r="HR7" s="515" t="s">
        <v>828</v>
      </c>
      <c r="HS7" s="515" t="s">
        <v>818</v>
      </c>
      <c r="HT7" s="515" t="s">
        <v>819</v>
      </c>
      <c r="HU7" s="515" t="s">
        <v>823</v>
      </c>
      <c r="HV7" s="515" t="s">
        <v>828</v>
      </c>
      <c r="HW7" s="515" t="s">
        <v>818</v>
      </c>
      <c r="HX7" s="515" t="s">
        <v>819</v>
      </c>
      <c r="HY7" s="515" t="s">
        <v>823</v>
      </c>
      <c r="HZ7" s="515" t="s">
        <v>828</v>
      </c>
      <c r="IA7" s="515" t="s">
        <v>818</v>
      </c>
      <c r="IB7" s="515" t="s">
        <v>819</v>
      </c>
      <c r="IC7" s="515" t="s">
        <v>823</v>
      </c>
      <c r="ID7" s="515" t="s">
        <v>828</v>
      </c>
      <c r="IE7" s="515" t="s">
        <v>818</v>
      </c>
      <c r="IF7" s="515" t="s">
        <v>819</v>
      </c>
      <c r="IG7" s="515" t="s">
        <v>823</v>
      </c>
      <c r="IH7" s="515" t="s">
        <v>828</v>
      </c>
      <c r="II7" s="515" t="s">
        <v>818</v>
      </c>
      <c r="IJ7" s="515" t="s">
        <v>819</v>
      </c>
      <c r="IK7" s="515" t="s">
        <v>823</v>
      </c>
      <c r="IL7" s="515" t="s">
        <v>828</v>
      </c>
      <c r="IM7" s="515" t="s">
        <v>818</v>
      </c>
      <c r="IN7" s="515" t="s">
        <v>819</v>
      </c>
      <c r="IO7" s="515" t="s">
        <v>823</v>
      </c>
      <c r="IP7" s="515" t="s">
        <v>828</v>
      </c>
      <c r="IQ7" s="515" t="s">
        <v>818</v>
      </c>
      <c r="IR7" s="515" t="s">
        <v>819</v>
      </c>
      <c r="IS7" s="515" t="s">
        <v>823</v>
      </c>
      <c r="IT7" s="515" t="s">
        <v>828</v>
      </c>
    </row>
    <row r="8" spans="1:254" customFormat="1" ht="15" customHeight="1" x14ac:dyDescent="0.25">
      <c r="A8" s="336"/>
      <c r="B8" s="8" t="s">
        <v>189</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340"/>
      <c r="AR8" s="340"/>
      <c r="AS8" s="330"/>
      <c r="AT8" s="330"/>
      <c r="AU8" s="340"/>
      <c r="AV8" s="340"/>
      <c r="AW8" s="330"/>
      <c r="AX8" s="330"/>
      <c r="AY8" s="340"/>
      <c r="AZ8" s="340"/>
      <c r="BA8" s="330"/>
      <c r="BB8" s="330"/>
      <c r="BC8" s="340"/>
      <c r="BD8" s="340"/>
      <c r="BE8" s="330"/>
      <c r="BF8" s="330"/>
      <c r="BG8" s="340"/>
      <c r="BH8" s="340"/>
      <c r="BI8" s="330"/>
      <c r="BJ8" s="330"/>
      <c r="BK8" s="340"/>
      <c r="BL8" s="340"/>
      <c r="BM8" s="330"/>
      <c r="BN8" s="330"/>
      <c r="BO8" s="340"/>
      <c r="BP8" s="340"/>
      <c r="BQ8" s="330"/>
      <c r="BR8" s="330"/>
      <c r="BS8" s="340"/>
      <c r="BT8" s="340"/>
      <c r="BU8" s="330"/>
      <c r="BV8" s="330"/>
      <c r="BW8" s="340"/>
      <c r="BX8" s="340"/>
      <c r="BY8" s="330"/>
      <c r="BZ8" s="330"/>
      <c r="CA8" s="340"/>
      <c r="CB8" s="340"/>
      <c r="CC8" s="330"/>
      <c r="CD8" s="330"/>
      <c r="CE8" s="340"/>
      <c r="CF8" s="340"/>
      <c r="CG8" s="330"/>
      <c r="CH8" s="330"/>
      <c r="CI8" s="340"/>
      <c r="CJ8" s="340"/>
      <c r="CK8" s="330"/>
      <c r="CL8" s="330"/>
      <c r="CM8" s="340"/>
      <c r="CN8" s="340"/>
      <c r="CO8" s="330"/>
      <c r="CP8" s="330"/>
      <c r="CQ8" s="340"/>
      <c r="CR8" s="340"/>
      <c r="CS8" s="330"/>
      <c r="CT8" s="330"/>
      <c r="CU8" s="340"/>
      <c r="CV8" s="340"/>
      <c r="CW8" s="330"/>
      <c r="CX8" s="330"/>
      <c r="CY8" s="340"/>
      <c r="CZ8" s="340"/>
      <c r="DA8" s="330"/>
      <c r="DB8" s="330"/>
      <c r="DC8" s="340"/>
      <c r="DD8" s="340"/>
      <c r="DE8" s="330"/>
      <c r="DF8" s="330"/>
      <c r="DG8" s="340"/>
      <c r="DH8" s="340"/>
      <c r="DI8" s="330"/>
      <c r="DJ8" s="330"/>
      <c r="DK8" s="340"/>
      <c r="DL8" s="340"/>
      <c r="DM8" s="330"/>
      <c r="DN8" s="330"/>
      <c r="DO8" s="340"/>
      <c r="DP8" s="340"/>
      <c r="DQ8" s="330"/>
      <c r="DR8" s="330"/>
      <c r="DS8" s="340"/>
      <c r="DT8" s="340"/>
      <c r="DU8" s="330"/>
      <c r="DV8" s="330"/>
      <c r="DW8" s="340"/>
      <c r="DX8" s="340"/>
      <c r="DY8" s="330"/>
      <c r="DZ8" s="330"/>
      <c r="EA8" s="340"/>
      <c r="EB8" s="340"/>
      <c r="EC8" s="330"/>
      <c r="ED8" s="330"/>
      <c r="EE8" s="340"/>
      <c r="EF8" s="340"/>
      <c r="EG8" s="330"/>
      <c r="EH8" s="330"/>
      <c r="EI8" s="340"/>
      <c r="EJ8" s="340"/>
      <c r="EK8" s="330"/>
      <c r="EL8" s="330"/>
      <c r="EM8" s="340"/>
      <c r="EN8" s="340"/>
      <c r="EO8" s="330"/>
      <c r="EP8" s="330"/>
      <c r="EQ8" s="340"/>
      <c r="ER8" s="340"/>
      <c r="ES8" s="330"/>
      <c r="ET8" s="330"/>
      <c r="EU8" s="340"/>
      <c r="EV8" s="340"/>
      <c r="EW8" s="330"/>
      <c r="EX8" s="330"/>
      <c r="EY8" s="340"/>
      <c r="EZ8" s="340"/>
      <c r="FA8" s="330"/>
      <c r="FB8" s="330"/>
      <c r="FC8" s="340"/>
      <c r="FD8" s="340"/>
      <c r="FE8" s="330"/>
      <c r="FF8" s="330"/>
      <c r="FG8" s="340"/>
      <c r="FH8" s="340"/>
      <c r="FI8" s="330"/>
      <c r="FJ8" s="330"/>
      <c r="FK8" s="340"/>
      <c r="FL8" s="340"/>
      <c r="FM8" s="330"/>
      <c r="FN8" s="330"/>
      <c r="FO8" s="340"/>
      <c r="FP8" s="340"/>
      <c r="FQ8" s="330"/>
      <c r="FR8" s="330"/>
      <c r="FS8" s="340"/>
      <c r="FT8" s="340"/>
      <c r="FU8" s="330"/>
      <c r="FV8" s="330"/>
      <c r="FW8" s="340"/>
      <c r="FX8" s="340"/>
      <c r="FY8" s="330"/>
      <c r="FZ8" s="330"/>
      <c r="GA8" s="340"/>
      <c r="GB8" s="340"/>
      <c r="GC8" s="330"/>
      <c r="GD8" s="330"/>
      <c r="GE8" s="340"/>
      <c r="GF8" s="340"/>
      <c r="GG8" s="330"/>
      <c r="GH8" s="330"/>
      <c r="GI8" s="340"/>
      <c r="GJ8" s="340"/>
      <c r="GK8" s="330"/>
      <c r="GL8" s="330"/>
      <c r="GM8" s="340"/>
      <c r="GN8" s="340"/>
      <c r="GO8" s="330"/>
      <c r="GP8" s="330"/>
      <c r="GQ8" s="340"/>
      <c r="GR8" s="340"/>
      <c r="GS8" s="330"/>
      <c r="GT8" s="330"/>
      <c r="GU8" s="340"/>
      <c r="GV8" s="340"/>
      <c r="GW8" s="330"/>
      <c r="GX8" s="330"/>
      <c r="GY8" s="340"/>
      <c r="GZ8" s="340"/>
      <c r="HA8" s="330"/>
      <c r="HB8" s="330"/>
      <c r="HC8" s="340"/>
      <c r="HD8" s="340"/>
      <c r="HE8" s="330"/>
      <c r="HF8" s="330"/>
      <c r="HG8" s="340"/>
      <c r="HH8" s="340"/>
      <c r="HI8" s="330"/>
      <c r="HJ8" s="330"/>
      <c r="HK8" s="340"/>
      <c r="HL8" s="340"/>
      <c r="HM8" s="330"/>
      <c r="HN8" s="330"/>
      <c r="HO8" s="340"/>
      <c r="HP8" s="340"/>
      <c r="HQ8" s="330"/>
      <c r="HR8" s="330"/>
      <c r="HS8" s="340"/>
      <c r="HT8" s="340"/>
      <c r="HU8" s="330"/>
      <c r="HV8" s="330"/>
      <c r="HW8" s="340"/>
      <c r="HX8" s="340"/>
      <c r="HY8" s="330"/>
      <c r="HZ8" s="330"/>
      <c r="IA8" s="340"/>
      <c r="IB8" s="340"/>
      <c r="IC8" s="330"/>
      <c r="ID8" s="330"/>
      <c r="IE8" s="340"/>
      <c r="IF8" s="340"/>
      <c r="IG8" s="330"/>
      <c r="IH8" s="330"/>
      <c r="II8" s="340"/>
      <c r="IJ8" s="340"/>
      <c r="IK8" s="330"/>
      <c r="IL8" s="330"/>
      <c r="IM8" s="340"/>
      <c r="IN8" s="340"/>
      <c r="IO8" s="330"/>
      <c r="IP8" s="330"/>
      <c r="IQ8" s="296"/>
      <c r="IR8" s="296"/>
      <c r="IS8" s="296"/>
      <c r="IT8" s="296"/>
    </row>
    <row r="9" spans="1:254" customFormat="1" ht="15" customHeight="1" x14ac:dyDescent="0.25">
      <c r="A9" s="336"/>
      <c r="B9" s="8" t="s">
        <v>190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c r="AY9" s="340"/>
      <c r="AZ9" s="340"/>
      <c r="BA9" s="330"/>
      <c r="BB9" s="330"/>
      <c r="BC9" s="340"/>
      <c r="BD9" s="340"/>
      <c r="BE9" s="330"/>
      <c r="BF9" s="330"/>
      <c r="BG9" s="340"/>
      <c r="BH9" s="340"/>
      <c r="BI9" s="330"/>
      <c r="BJ9" s="330"/>
      <c r="BK9" s="340"/>
      <c r="BL9" s="340"/>
      <c r="BM9" s="330"/>
      <c r="BN9" s="330"/>
      <c r="BO9" s="340"/>
      <c r="BP9" s="340"/>
      <c r="BQ9" s="330"/>
      <c r="BR9" s="330"/>
      <c r="BS9" s="340"/>
      <c r="BT9" s="340"/>
      <c r="BU9" s="330"/>
      <c r="BV9" s="330"/>
      <c r="BW9" s="340"/>
      <c r="BX9" s="340"/>
      <c r="BY9" s="330"/>
      <c r="BZ9" s="330"/>
      <c r="CA9" s="340"/>
      <c r="CB9" s="340"/>
      <c r="CC9" s="330"/>
      <c r="CD9" s="330"/>
      <c r="CE9" s="340"/>
      <c r="CF9" s="340"/>
      <c r="CG9" s="330"/>
      <c r="CH9" s="330"/>
      <c r="CI9" s="340"/>
      <c r="CJ9" s="340"/>
      <c r="CK9" s="330"/>
      <c r="CL9" s="330"/>
      <c r="CM9" s="340"/>
      <c r="CN9" s="340"/>
      <c r="CO9" s="330"/>
      <c r="CP9" s="330"/>
      <c r="CQ9" s="340"/>
      <c r="CR9" s="340"/>
      <c r="CS9" s="330"/>
      <c r="CT9" s="330"/>
      <c r="CU9" s="340"/>
      <c r="CV9" s="340"/>
      <c r="CW9" s="330"/>
      <c r="CX9" s="330"/>
      <c r="CY9" s="340"/>
      <c r="CZ9" s="340"/>
      <c r="DA9" s="330"/>
      <c r="DB9" s="330"/>
      <c r="DC9" s="340"/>
      <c r="DD9" s="340"/>
      <c r="DE9" s="330"/>
      <c r="DF9" s="330"/>
      <c r="DG9" s="340"/>
      <c r="DH9" s="340"/>
      <c r="DI9" s="330"/>
      <c r="DJ9" s="330"/>
      <c r="DK9" s="340"/>
      <c r="DL9" s="340"/>
      <c r="DM9" s="330"/>
      <c r="DN9" s="330"/>
      <c r="DO9" s="340"/>
      <c r="DP9" s="340"/>
      <c r="DQ9" s="330"/>
      <c r="DR9" s="330"/>
      <c r="DS9" s="340"/>
      <c r="DT9" s="340"/>
      <c r="DU9" s="330"/>
      <c r="DV9" s="330"/>
      <c r="DW9" s="340"/>
      <c r="DX9" s="340"/>
      <c r="DY9" s="330"/>
      <c r="DZ9" s="330"/>
      <c r="EA9" s="340"/>
      <c r="EB9" s="340"/>
      <c r="EC9" s="330"/>
      <c r="ED9" s="330"/>
      <c r="EE9" s="340"/>
      <c r="EF9" s="340"/>
      <c r="EG9" s="330"/>
      <c r="EH9" s="330"/>
      <c r="EI9" s="340"/>
      <c r="EJ9" s="340"/>
      <c r="EK9" s="330"/>
      <c r="EL9" s="330"/>
      <c r="EM9" s="340"/>
      <c r="EN9" s="340"/>
      <c r="EO9" s="330"/>
      <c r="EP9" s="330"/>
      <c r="EQ9" s="340"/>
      <c r="ER9" s="340"/>
      <c r="ES9" s="330"/>
      <c r="ET9" s="330"/>
      <c r="EU9" s="340"/>
      <c r="EV9" s="340"/>
      <c r="EW9" s="330"/>
      <c r="EX9" s="330"/>
      <c r="EY9" s="340"/>
      <c r="EZ9" s="340"/>
      <c r="FA9" s="330"/>
      <c r="FB9" s="330"/>
      <c r="FC9" s="340"/>
      <c r="FD9" s="340"/>
      <c r="FE9" s="330"/>
      <c r="FF9" s="330"/>
      <c r="FG9" s="340"/>
      <c r="FH9" s="340"/>
      <c r="FI9" s="330"/>
      <c r="FJ9" s="330"/>
      <c r="FK9" s="340"/>
      <c r="FL9" s="340"/>
      <c r="FM9" s="330"/>
      <c r="FN9" s="330"/>
      <c r="FO9" s="340"/>
      <c r="FP9" s="340"/>
      <c r="FQ9" s="330"/>
      <c r="FR9" s="330"/>
      <c r="FS9" s="340"/>
      <c r="FT9" s="340"/>
      <c r="FU9" s="330"/>
      <c r="FV9" s="330"/>
      <c r="FW9" s="340"/>
      <c r="FX9" s="340"/>
      <c r="FY9" s="330"/>
      <c r="FZ9" s="330"/>
      <c r="GA9" s="340"/>
      <c r="GB9" s="340"/>
      <c r="GC9" s="330"/>
      <c r="GD9" s="330"/>
      <c r="GE9" s="340"/>
      <c r="GF9" s="340"/>
      <c r="GG9" s="330"/>
      <c r="GH9" s="330"/>
      <c r="GI9" s="340"/>
      <c r="GJ9" s="340"/>
      <c r="GK9" s="330"/>
      <c r="GL9" s="330"/>
      <c r="GM9" s="340"/>
      <c r="GN9" s="340"/>
      <c r="GO9" s="330"/>
      <c r="GP9" s="330"/>
      <c r="GQ9" s="340"/>
      <c r="GR9" s="340"/>
      <c r="GS9" s="330"/>
      <c r="GT9" s="330"/>
      <c r="GU9" s="340"/>
      <c r="GV9" s="340"/>
      <c r="GW9" s="330"/>
      <c r="GX9" s="330"/>
      <c r="GY9" s="340"/>
      <c r="GZ9" s="340"/>
      <c r="HA9" s="330"/>
      <c r="HB9" s="330"/>
      <c r="HC9" s="340"/>
      <c r="HD9" s="340"/>
      <c r="HE9" s="330"/>
      <c r="HF9" s="330"/>
      <c r="HG9" s="340"/>
      <c r="HH9" s="340"/>
      <c r="HI9" s="330"/>
      <c r="HJ9" s="330"/>
      <c r="HK9" s="340"/>
      <c r="HL9" s="340"/>
      <c r="HM9" s="330"/>
      <c r="HN9" s="330"/>
      <c r="HO9" s="340"/>
      <c r="HP9" s="340"/>
      <c r="HQ9" s="330"/>
      <c r="HR9" s="330"/>
      <c r="HS9" s="340"/>
      <c r="HT9" s="340"/>
      <c r="HU9" s="330"/>
      <c r="HV9" s="330"/>
      <c r="HW9" s="340"/>
      <c r="HX9" s="340"/>
      <c r="HY9" s="330"/>
      <c r="HZ9" s="330"/>
      <c r="IA9" s="340"/>
      <c r="IB9" s="340"/>
      <c r="IC9" s="330"/>
      <c r="ID9" s="330"/>
      <c r="IE9" s="340"/>
      <c r="IF9" s="340"/>
      <c r="IG9" s="330"/>
      <c r="IH9" s="330"/>
      <c r="II9" s="340"/>
      <c r="IJ9" s="340"/>
      <c r="IK9" s="330"/>
      <c r="IL9" s="330"/>
      <c r="IM9" s="340"/>
      <c r="IN9" s="340"/>
      <c r="IO9" s="330"/>
      <c r="IP9" s="330"/>
      <c r="IQ9" s="296"/>
      <c r="IR9" s="296"/>
      <c r="IS9" s="296"/>
      <c r="IT9" s="296"/>
    </row>
    <row r="10" spans="1:254" customFormat="1" ht="15" customHeight="1" x14ac:dyDescent="0.25">
      <c r="A10" s="336">
        <v>410000</v>
      </c>
      <c r="B10" s="8" t="s">
        <v>276</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331"/>
      <c r="DJ10" s="331"/>
      <c r="DK10" s="331"/>
      <c r="DL10" s="331"/>
      <c r="DM10" s="331"/>
      <c r="DN10" s="331"/>
      <c r="DO10" s="331"/>
      <c r="DP10" s="331"/>
      <c r="DQ10" s="331"/>
      <c r="DR10" s="331"/>
      <c r="DS10" s="331"/>
      <c r="DT10" s="331"/>
      <c r="DU10" s="331"/>
      <c r="DV10" s="331"/>
      <c r="DW10" s="331"/>
      <c r="DX10" s="331"/>
      <c r="DY10" s="331"/>
      <c r="DZ10" s="331"/>
      <c r="EA10" s="331"/>
      <c r="EB10" s="331"/>
      <c r="EC10" s="331"/>
      <c r="ED10" s="331"/>
      <c r="EE10" s="331"/>
      <c r="EF10" s="331"/>
      <c r="EG10" s="331"/>
      <c r="EH10" s="331"/>
      <c r="EI10" s="331"/>
      <c r="EJ10" s="331"/>
      <c r="EK10" s="331"/>
      <c r="EL10" s="331"/>
      <c r="EM10" s="331"/>
      <c r="EN10" s="331"/>
      <c r="EO10" s="331"/>
      <c r="EP10" s="331"/>
      <c r="EQ10" s="331"/>
      <c r="ER10" s="331"/>
      <c r="ES10" s="331"/>
      <c r="ET10" s="331"/>
      <c r="EU10" s="331"/>
      <c r="EV10" s="331"/>
      <c r="EW10" s="331"/>
      <c r="EX10" s="331"/>
      <c r="EY10" s="331"/>
      <c r="EZ10" s="331"/>
      <c r="FA10" s="331"/>
      <c r="FB10" s="331"/>
      <c r="FC10" s="331"/>
      <c r="FD10" s="331"/>
      <c r="FE10" s="331"/>
      <c r="FF10" s="331"/>
      <c r="FG10" s="331"/>
      <c r="FH10" s="331"/>
      <c r="FI10" s="331"/>
      <c r="FJ10" s="331"/>
      <c r="FK10" s="331"/>
      <c r="FL10" s="331"/>
      <c r="FM10" s="331"/>
      <c r="FN10" s="331"/>
      <c r="FO10" s="331"/>
      <c r="FP10" s="331"/>
      <c r="FQ10" s="331"/>
      <c r="FR10" s="331"/>
      <c r="FS10" s="331"/>
      <c r="FT10" s="331"/>
      <c r="FU10" s="331"/>
      <c r="FV10" s="331"/>
      <c r="FW10" s="331"/>
      <c r="FX10" s="331"/>
      <c r="FY10" s="331"/>
      <c r="FZ10" s="331"/>
      <c r="GA10" s="331"/>
      <c r="GB10" s="331"/>
      <c r="GC10" s="331"/>
      <c r="GD10" s="331"/>
      <c r="GE10" s="331"/>
      <c r="GF10" s="331"/>
      <c r="GG10" s="331"/>
      <c r="GH10" s="331"/>
      <c r="GI10" s="331"/>
      <c r="GJ10" s="331"/>
      <c r="GK10" s="331"/>
      <c r="GL10" s="331"/>
      <c r="GM10" s="331"/>
      <c r="GN10" s="331"/>
      <c r="GO10" s="331"/>
      <c r="GP10" s="331"/>
      <c r="GQ10" s="331"/>
      <c r="GR10" s="331"/>
      <c r="GS10" s="331"/>
      <c r="GT10" s="331"/>
      <c r="GU10" s="331"/>
      <c r="GV10" s="331"/>
      <c r="GW10" s="331"/>
      <c r="GX10" s="331"/>
      <c r="GY10" s="331"/>
      <c r="GZ10" s="331"/>
      <c r="HA10" s="331"/>
      <c r="HB10" s="331"/>
      <c r="HC10" s="331"/>
      <c r="HD10" s="331"/>
      <c r="HE10" s="331"/>
      <c r="HF10" s="331"/>
      <c r="HG10" s="331"/>
      <c r="HH10" s="331"/>
      <c r="HI10" s="331"/>
      <c r="HJ10" s="331"/>
      <c r="HK10" s="331"/>
      <c r="HL10" s="331"/>
      <c r="HM10" s="331"/>
      <c r="HN10" s="331"/>
      <c r="HO10" s="331"/>
      <c r="HP10" s="331"/>
      <c r="HQ10" s="331"/>
      <c r="HR10" s="331"/>
      <c r="HS10" s="331"/>
      <c r="HT10" s="331"/>
      <c r="HU10" s="331"/>
      <c r="HV10" s="331"/>
      <c r="HW10" s="331"/>
      <c r="HX10" s="331"/>
      <c r="HY10" s="331"/>
      <c r="HZ10" s="331"/>
      <c r="IA10" s="331"/>
      <c r="IB10" s="331"/>
      <c r="IC10" s="331"/>
      <c r="ID10" s="331"/>
      <c r="IE10" s="331"/>
      <c r="IF10" s="331"/>
      <c r="IG10" s="331"/>
      <c r="IH10" s="331"/>
      <c r="II10" s="331"/>
      <c r="IJ10" s="331"/>
      <c r="IK10" s="331"/>
      <c r="IL10" s="331"/>
      <c r="IM10" s="331"/>
      <c r="IN10" s="331"/>
      <c r="IO10" s="331"/>
      <c r="IP10" s="331"/>
      <c r="IQ10" s="253"/>
      <c r="IR10" s="253"/>
      <c r="IS10" s="253"/>
      <c r="IT10" s="253"/>
    </row>
    <row r="11" spans="1:254" ht="15" customHeight="1" x14ac:dyDescent="0.2">
      <c r="A11" s="531">
        <v>100</v>
      </c>
      <c r="B11" s="6" t="s">
        <v>732</v>
      </c>
      <c r="C11" s="245"/>
      <c r="D11" s="245"/>
      <c r="E11" s="245"/>
      <c r="F11" s="284">
        <f t="shared" ref="F11:F38" si="0">+D11-E11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1">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45"/>
      <c r="AR11" s="245"/>
      <c r="AS11" s="245"/>
      <c r="AT11" s="284">
        <f>+AR11-AS11</f>
        <v>0</v>
      </c>
      <c r="AU11" s="245"/>
      <c r="AV11" s="245"/>
      <c r="AW11" s="245"/>
      <c r="AX11" s="284">
        <f>+AV11-AW11</f>
        <v>0</v>
      </c>
      <c r="AY11" s="245"/>
      <c r="AZ11" s="245"/>
      <c r="BA11" s="245"/>
      <c r="BB11" s="284">
        <f>+AZ11-BA11</f>
        <v>0</v>
      </c>
      <c r="BC11" s="245"/>
      <c r="BD11" s="245"/>
      <c r="BE11" s="245"/>
      <c r="BF11" s="284">
        <f>+BD11-BE11</f>
        <v>0</v>
      </c>
      <c r="BG11" s="245"/>
      <c r="BH11" s="245"/>
      <c r="BI11" s="245"/>
      <c r="BJ11" s="284">
        <f>+BH11-BI11</f>
        <v>0</v>
      </c>
      <c r="BK11" s="245"/>
      <c r="BL11" s="245"/>
      <c r="BM11" s="245"/>
      <c r="BN11" s="284">
        <f>+BL11-BM11</f>
        <v>0</v>
      </c>
      <c r="BO11" s="245"/>
      <c r="BP11" s="245"/>
      <c r="BQ11" s="245"/>
      <c r="BR11" s="284">
        <f>+BP11-BQ11</f>
        <v>0</v>
      </c>
      <c r="BS11" s="245"/>
      <c r="BT11" s="245"/>
      <c r="BU11" s="245"/>
      <c r="BV11" s="284">
        <f>+BT11-BU11</f>
        <v>0</v>
      </c>
      <c r="BW11" s="245"/>
      <c r="BX11" s="245"/>
      <c r="BY11" s="245"/>
      <c r="BZ11" s="284">
        <f>+BX11-BY11</f>
        <v>0</v>
      </c>
      <c r="CA11" s="245"/>
      <c r="CB11" s="245"/>
      <c r="CC11" s="245"/>
      <c r="CD11" s="284">
        <f>+CB11-CC11</f>
        <v>0</v>
      </c>
      <c r="CE11" s="245"/>
      <c r="CF11" s="245"/>
      <c r="CG11" s="245"/>
      <c r="CH11" s="284">
        <f>+CF11-CG11</f>
        <v>0</v>
      </c>
      <c r="CI11" s="245"/>
      <c r="CJ11" s="245"/>
      <c r="CK11" s="245"/>
      <c r="CL11" s="284">
        <f>+CJ11-CK11</f>
        <v>0</v>
      </c>
      <c r="CM11" s="245"/>
      <c r="CN11" s="245"/>
      <c r="CO11" s="245"/>
      <c r="CP11" s="284">
        <f>+CN11-CO11</f>
        <v>0</v>
      </c>
      <c r="CQ11" s="245"/>
      <c r="CR11" s="245"/>
      <c r="CS11" s="245"/>
      <c r="CT11" s="284">
        <f>+CR11-CS11</f>
        <v>0</v>
      </c>
      <c r="CU11" s="245"/>
      <c r="CV11" s="245"/>
      <c r="CW11" s="245"/>
      <c r="CX11" s="284">
        <f>+CV11-CW11</f>
        <v>0</v>
      </c>
      <c r="CY11" s="245"/>
      <c r="CZ11" s="245"/>
      <c r="DA11" s="245"/>
      <c r="DB11" s="284">
        <f>+CZ11-DA11</f>
        <v>0</v>
      </c>
      <c r="DC11" s="245"/>
      <c r="DD11" s="245"/>
      <c r="DE11" s="245"/>
      <c r="DF11" s="284">
        <f>+DD11-DE11</f>
        <v>0</v>
      </c>
      <c r="DG11" s="245"/>
      <c r="DH11" s="245"/>
      <c r="DI11" s="245"/>
      <c r="DJ11" s="284">
        <f>+DH11-DI11</f>
        <v>0</v>
      </c>
      <c r="DK11" s="245"/>
      <c r="DL11" s="245"/>
      <c r="DM11" s="245"/>
      <c r="DN11" s="284">
        <f>+DL11-DM11</f>
        <v>0</v>
      </c>
      <c r="DO11" s="245"/>
      <c r="DP11" s="245"/>
      <c r="DQ11" s="245"/>
      <c r="DR11" s="284">
        <f>+DP11-DQ11</f>
        <v>0</v>
      </c>
      <c r="DS11" s="245"/>
      <c r="DT11" s="245"/>
      <c r="DU11" s="245"/>
      <c r="DV11" s="284">
        <f>+DT11-DU11</f>
        <v>0</v>
      </c>
      <c r="DW11" s="245"/>
      <c r="DX11" s="245"/>
      <c r="DY11" s="245"/>
      <c r="DZ11" s="284">
        <f>+DX11-DY11</f>
        <v>0</v>
      </c>
      <c r="EA11" s="245"/>
      <c r="EB11" s="245"/>
      <c r="EC11" s="245"/>
      <c r="ED11" s="284">
        <f>+EB11-EC11</f>
        <v>0</v>
      </c>
      <c r="EE11" s="245"/>
      <c r="EF11" s="245"/>
      <c r="EG11" s="245"/>
      <c r="EH11" s="284">
        <f>+EF11-EG11</f>
        <v>0</v>
      </c>
      <c r="EI11" s="245"/>
      <c r="EJ11" s="245"/>
      <c r="EK11" s="245"/>
      <c r="EL11" s="284">
        <f>+EJ11-EK11</f>
        <v>0</v>
      </c>
      <c r="EM11" s="245"/>
      <c r="EN11" s="245"/>
      <c r="EO11" s="245"/>
      <c r="EP11" s="284">
        <f>+EN11-EO11</f>
        <v>0</v>
      </c>
      <c r="EQ11" s="245"/>
      <c r="ER11" s="245"/>
      <c r="ES11" s="245"/>
      <c r="ET11" s="284">
        <f>+ER11-ES11</f>
        <v>0</v>
      </c>
      <c r="EU11" s="245"/>
      <c r="EV11" s="245"/>
      <c r="EW11" s="245"/>
      <c r="EX11" s="284">
        <f>+EV11-EW11</f>
        <v>0</v>
      </c>
      <c r="EY11" s="245"/>
      <c r="EZ11" s="245"/>
      <c r="FA11" s="245"/>
      <c r="FB11" s="284">
        <f>+EZ11-FA11</f>
        <v>0</v>
      </c>
      <c r="FC11" s="245"/>
      <c r="FD11" s="245"/>
      <c r="FE11" s="245"/>
      <c r="FF11" s="284">
        <f>+FD11-FE11</f>
        <v>0</v>
      </c>
      <c r="FG11" s="245"/>
      <c r="FH11" s="245"/>
      <c r="FI11" s="245"/>
      <c r="FJ11" s="284">
        <f>+FH11-FI11</f>
        <v>0</v>
      </c>
      <c r="FK11" s="245"/>
      <c r="FL11" s="245"/>
      <c r="FM11" s="245"/>
      <c r="FN11" s="284">
        <f>+FL11-FM11</f>
        <v>0</v>
      </c>
      <c r="FO11" s="245"/>
      <c r="FP11" s="245"/>
      <c r="FQ11" s="245"/>
      <c r="FR11" s="284">
        <f>+FP11-FQ11</f>
        <v>0</v>
      </c>
      <c r="FS11" s="245"/>
      <c r="FT11" s="245"/>
      <c r="FU11" s="245"/>
      <c r="FV11" s="284">
        <f>+FT11-FU11</f>
        <v>0</v>
      </c>
      <c r="FW11" s="245"/>
      <c r="FX11" s="245"/>
      <c r="FY11" s="245"/>
      <c r="FZ11" s="284">
        <f>+FX11-FY11</f>
        <v>0</v>
      </c>
      <c r="GA11" s="245"/>
      <c r="GB11" s="245"/>
      <c r="GC11" s="245"/>
      <c r="GD11" s="284">
        <f>+GB11-GC11</f>
        <v>0</v>
      </c>
      <c r="GE11" s="245"/>
      <c r="GF11" s="245"/>
      <c r="GG11" s="245"/>
      <c r="GH11" s="284">
        <f>+GF11-GG11</f>
        <v>0</v>
      </c>
      <c r="GI11" s="245"/>
      <c r="GJ11" s="245"/>
      <c r="GK11" s="245"/>
      <c r="GL11" s="284">
        <f>+GJ11-GK11</f>
        <v>0</v>
      </c>
      <c r="GM11" s="245"/>
      <c r="GN11" s="245"/>
      <c r="GO11" s="245"/>
      <c r="GP11" s="284">
        <f>+GN11-GO11</f>
        <v>0</v>
      </c>
      <c r="GQ11" s="245"/>
      <c r="GR11" s="245"/>
      <c r="GS11" s="245"/>
      <c r="GT11" s="284">
        <f>+GR11-GS11</f>
        <v>0</v>
      </c>
      <c r="GU11" s="245"/>
      <c r="GV11" s="245"/>
      <c r="GW11" s="245"/>
      <c r="GX11" s="284">
        <f>+GV11-GW11</f>
        <v>0</v>
      </c>
      <c r="GY11" s="245"/>
      <c r="GZ11" s="245"/>
      <c r="HA11" s="245"/>
      <c r="HB11" s="284">
        <f>+GZ11-HA11</f>
        <v>0</v>
      </c>
      <c r="HC11" s="245"/>
      <c r="HD11" s="245"/>
      <c r="HE11" s="245"/>
      <c r="HF11" s="284">
        <f>+HD11-HE11</f>
        <v>0</v>
      </c>
      <c r="HG11" s="245"/>
      <c r="HH11" s="245"/>
      <c r="HI11" s="245"/>
      <c r="HJ11" s="284">
        <f>+HH11-HI11</f>
        <v>0</v>
      </c>
      <c r="HK11" s="245"/>
      <c r="HL11" s="245"/>
      <c r="HM11" s="245"/>
      <c r="HN11" s="284">
        <f>+HL11-HM11</f>
        <v>0</v>
      </c>
      <c r="HO11" s="245"/>
      <c r="HP11" s="245"/>
      <c r="HQ11" s="245"/>
      <c r="HR11" s="284">
        <f>+HP11-HQ11</f>
        <v>0</v>
      </c>
      <c r="HS11" s="245"/>
      <c r="HT11" s="245"/>
      <c r="HU11" s="245"/>
      <c r="HV11" s="284">
        <f>+HT11-HU11</f>
        <v>0</v>
      </c>
      <c r="HW11" s="245"/>
      <c r="HX11" s="245"/>
      <c r="HY11" s="245"/>
      <c r="HZ11" s="284">
        <f>+HX11-HY11</f>
        <v>0</v>
      </c>
      <c r="IA11" s="245"/>
      <c r="IB11" s="245"/>
      <c r="IC11" s="245"/>
      <c r="ID11" s="284">
        <f>+IB11-IC11</f>
        <v>0</v>
      </c>
      <c r="IE11" s="245"/>
      <c r="IF11" s="245"/>
      <c r="IG11" s="245"/>
      <c r="IH11" s="284">
        <f>+IF11-IG11</f>
        <v>0</v>
      </c>
      <c r="II11" s="245"/>
      <c r="IJ11" s="245"/>
      <c r="IK11" s="245"/>
      <c r="IL11" s="284">
        <f>+IJ11-IK11</f>
        <v>0</v>
      </c>
      <c r="IM11" s="245"/>
      <c r="IN11" s="245"/>
      <c r="IO11" s="245"/>
      <c r="IP11" s="284">
        <f>+IN11-IO11</f>
        <v>0</v>
      </c>
      <c r="IQ11" s="253">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53">
        <f t="shared" si="1"/>
        <v>0</v>
      </c>
      <c r="IS11" s="253">
        <f t="shared" si="1"/>
        <v>0</v>
      </c>
      <c r="IT11" s="253">
        <f t="shared" si="1"/>
        <v>0</v>
      </c>
    </row>
    <row r="12" spans="1:254" ht="15" customHeight="1" x14ac:dyDescent="0.2">
      <c r="A12" s="531" t="s">
        <v>163</v>
      </c>
      <c r="B12" s="6" t="s">
        <v>733</v>
      </c>
      <c r="C12" s="245"/>
      <c r="D12" s="245"/>
      <c r="E12" s="245"/>
      <c r="F12" s="284">
        <f t="shared" si="0"/>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1">
        <f>+X12-Y12</f>
        <v>0</v>
      </c>
      <c r="AA12" s="245"/>
      <c r="AB12" s="245"/>
      <c r="AC12" s="245"/>
      <c r="AD12" s="284">
        <f>+AB12-AC12</f>
        <v>0</v>
      </c>
      <c r="AE12" s="245"/>
      <c r="AF12" s="245"/>
      <c r="AG12" s="245"/>
      <c r="AH12" s="284">
        <f>+AF12-AG12</f>
        <v>0</v>
      </c>
      <c r="AI12" s="245"/>
      <c r="AJ12" s="245"/>
      <c r="AK12" s="245"/>
      <c r="AL12" s="284">
        <f>+AJ12-AK12</f>
        <v>0</v>
      </c>
      <c r="AM12" s="245"/>
      <c r="AN12" s="245"/>
      <c r="AO12" s="245"/>
      <c r="AP12" s="284">
        <f>+AN12-AO12</f>
        <v>0</v>
      </c>
      <c r="AQ12" s="245"/>
      <c r="AR12" s="245"/>
      <c r="AS12" s="245"/>
      <c r="AT12" s="284">
        <f>+AR12-AS12</f>
        <v>0</v>
      </c>
      <c r="AU12" s="245"/>
      <c r="AV12" s="245"/>
      <c r="AW12" s="245"/>
      <c r="AX12" s="284">
        <f>+AV12-AW12</f>
        <v>0</v>
      </c>
      <c r="AY12" s="245"/>
      <c r="AZ12" s="245"/>
      <c r="BA12" s="245"/>
      <c r="BB12" s="284">
        <f>+AZ12-BA12</f>
        <v>0</v>
      </c>
      <c r="BC12" s="245"/>
      <c r="BD12" s="245"/>
      <c r="BE12" s="245"/>
      <c r="BF12" s="284">
        <f>+BD12-BE12</f>
        <v>0</v>
      </c>
      <c r="BG12" s="245"/>
      <c r="BH12" s="245"/>
      <c r="BI12" s="245"/>
      <c r="BJ12" s="284">
        <f>+BH12-BI12</f>
        <v>0</v>
      </c>
      <c r="BK12" s="245"/>
      <c r="BL12" s="245"/>
      <c r="BM12" s="245"/>
      <c r="BN12" s="284">
        <f>+BL12-BM12</f>
        <v>0</v>
      </c>
      <c r="BO12" s="245"/>
      <c r="BP12" s="245"/>
      <c r="BQ12" s="245"/>
      <c r="BR12" s="284">
        <f>+BP12-BQ12</f>
        <v>0</v>
      </c>
      <c r="BS12" s="245"/>
      <c r="BT12" s="245"/>
      <c r="BU12" s="245"/>
      <c r="BV12" s="284">
        <f>+BT12-BU12</f>
        <v>0</v>
      </c>
      <c r="BW12" s="245"/>
      <c r="BX12" s="245"/>
      <c r="BY12" s="245"/>
      <c r="BZ12" s="284">
        <f>+BX12-BY12</f>
        <v>0</v>
      </c>
      <c r="CA12" s="245"/>
      <c r="CB12" s="245"/>
      <c r="CC12" s="245"/>
      <c r="CD12" s="284">
        <f>+CB12-CC12</f>
        <v>0</v>
      </c>
      <c r="CE12" s="245"/>
      <c r="CF12" s="245"/>
      <c r="CG12" s="245"/>
      <c r="CH12" s="284">
        <f>+CF12-CG12</f>
        <v>0</v>
      </c>
      <c r="CI12" s="245"/>
      <c r="CJ12" s="245"/>
      <c r="CK12" s="245"/>
      <c r="CL12" s="284">
        <f>+CJ12-CK12</f>
        <v>0</v>
      </c>
      <c r="CM12" s="245"/>
      <c r="CN12" s="245"/>
      <c r="CO12" s="245"/>
      <c r="CP12" s="284">
        <f>+CN12-CO12</f>
        <v>0</v>
      </c>
      <c r="CQ12" s="245"/>
      <c r="CR12" s="245"/>
      <c r="CS12" s="245"/>
      <c r="CT12" s="284">
        <f>+CR12-CS12</f>
        <v>0</v>
      </c>
      <c r="CU12" s="245"/>
      <c r="CV12" s="245"/>
      <c r="CW12" s="245"/>
      <c r="CX12" s="284">
        <f>+CV12-CW12</f>
        <v>0</v>
      </c>
      <c r="CY12" s="245"/>
      <c r="CZ12" s="245"/>
      <c r="DA12" s="245"/>
      <c r="DB12" s="284">
        <f>+CZ12-DA12</f>
        <v>0</v>
      </c>
      <c r="DC12" s="245"/>
      <c r="DD12" s="245"/>
      <c r="DE12" s="245"/>
      <c r="DF12" s="284">
        <f>+DD12-DE12</f>
        <v>0</v>
      </c>
      <c r="DG12" s="245"/>
      <c r="DH12" s="245"/>
      <c r="DI12" s="245"/>
      <c r="DJ12" s="284">
        <f>+DH12-DI12</f>
        <v>0</v>
      </c>
      <c r="DK12" s="245"/>
      <c r="DL12" s="245"/>
      <c r="DM12" s="245"/>
      <c r="DN12" s="284">
        <f>+DL12-DM12</f>
        <v>0</v>
      </c>
      <c r="DO12" s="245"/>
      <c r="DP12" s="245"/>
      <c r="DQ12" s="245"/>
      <c r="DR12" s="284">
        <f>+DP12-DQ12</f>
        <v>0</v>
      </c>
      <c r="DS12" s="245"/>
      <c r="DT12" s="245"/>
      <c r="DU12" s="245"/>
      <c r="DV12" s="284">
        <f>+DT12-DU12</f>
        <v>0</v>
      </c>
      <c r="DW12" s="245"/>
      <c r="DX12" s="245"/>
      <c r="DY12" s="245"/>
      <c r="DZ12" s="284">
        <f>+DX12-DY12</f>
        <v>0</v>
      </c>
      <c r="EA12" s="245"/>
      <c r="EB12" s="245"/>
      <c r="EC12" s="245"/>
      <c r="ED12" s="284">
        <f>+EB12-EC12</f>
        <v>0</v>
      </c>
      <c r="EE12" s="245"/>
      <c r="EF12" s="245"/>
      <c r="EG12" s="245"/>
      <c r="EH12" s="284">
        <f>+EF12-EG12</f>
        <v>0</v>
      </c>
      <c r="EI12" s="245"/>
      <c r="EJ12" s="245"/>
      <c r="EK12" s="245"/>
      <c r="EL12" s="284">
        <f>+EJ12-EK12</f>
        <v>0</v>
      </c>
      <c r="EM12" s="245"/>
      <c r="EN12" s="245"/>
      <c r="EO12" s="245"/>
      <c r="EP12" s="284">
        <f>+EN12-EO12</f>
        <v>0</v>
      </c>
      <c r="EQ12" s="245"/>
      <c r="ER12" s="245"/>
      <c r="ES12" s="245"/>
      <c r="ET12" s="284">
        <f>+ER12-ES12</f>
        <v>0</v>
      </c>
      <c r="EU12" s="245"/>
      <c r="EV12" s="245"/>
      <c r="EW12" s="245"/>
      <c r="EX12" s="284">
        <f>+EV12-EW12</f>
        <v>0</v>
      </c>
      <c r="EY12" s="245"/>
      <c r="EZ12" s="245"/>
      <c r="FA12" s="245"/>
      <c r="FB12" s="284">
        <f>+EZ12-FA12</f>
        <v>0</v>
      </c>
      <c r="FC12" s="245"/>
      <c r="FD12" s="245"/>
      <c r="FE12" s="245"/>
      <c r="FF12" s="284">
        <f>+FD12-FE12</f>
        <v>0</v>
      </c>
      <c r="FG12" s="245"/>
      <c r="FH12" s="245"/>
      <c r="FI12" s="245"/>
      <c r="FJ12" s="284">
        <f>+FH12-FI12</f>
        <v>0</v>
      </c>
      <c r="FK12" s="245"/>
      <c r="FL12" s="245"/>
      <c r="FM12" s="245"/>
      <c r="FN12" s="284">
        <f>+FL12-FM12</f>
        <v>0</v>
      </c>
      <c r="FO12" s="245"/>
      <c r="FP12" s="245"/>
      <c r="FQ12" s="245"/>
      <c r="FR12" s="284">
        <f>+FP12-FQ12</f>
        <v>0</v>
      </c>
      <c r="FS12" s="245"/>
      <c r="FT12" s="245"/>
      <c r="FU12" s="245"/>
      <c r="FV12" s="284">
        <f>+FT12-FU12</f>
        <v>0</v>
      </c>
      <c r="FW12" s="245"/>
      <c r="FX12" s="245"/>
      <c r="FY12" s="245"/>
      <c r="FZ12" s="284">
        <f>+FX12-FY12</f>
        <v>0</v>
      </c>
      <c r="GA12" s="245"/>
      <c r="GB12" s="245"/>
      <c r="GC12" s="245"/>
      <c r="GD12" s="284">
        <f>+GB12-GC12</f>
        <v>0</v>
      </c>
      <c r="GE12" s="245"/>
      <c r="GF12" s="245"/>
      <c r="GG12" s="245"/>
      <c r="GH12" s="284">
        <f>+GF12-GG12</f>
        <v>0</v>
      </c>
      <c r="GI12" s="245"/>
      <c r="GJ12" s="245"/>
      <c r="GK12" s="245"/>
      <c r="GL12" s="284">
        <f>+GJ12-GK12</f>
        <v>0</v>
      </c>
      <c r="GM12" s="245"/>
      <c r="GN12" s="245"/>
      <c r="GO12" s="245"/>
      <c r="GP12" s="284">
        <f>+GN12-GO12</f>
        <v>0</v>
      </c>
      <c r="GQ12" s="245"/>
      <c r="GR12" s="245"/>
      <c r="GS12" s="245"/>
      <c r="GT12" s="284">
        <f>+GR12-GS12</f>
        <v>0</v>
      </c>
      <c r="GU12" s="245"/>
      <c r="GV12" s="245"/>
      <c r="GW12" s="245"/>
      <c r="GX12" s="284">
        <f>+GV12-GW12</f>
        <v>0</v>
      </c>
      <c r="GY12" s="245"/>
      <c r="GZ12" s="245"/>
      <c r="HA12" s="245"/>
      <c r="HB12" s="284">
        <f>+GZ12-HA12</f>
        <v>0</v>
      </c>
      <c r="HC12" s="245"/>
      <c r="HD12" s="245"/>
      <c r="HE12" s="245"/>
      <c r="HF12" s="284">
        <f>+HD12-HE12</f>
        <v>0</v>
      </c>
      <c r="HG12" s="245"/>
      <c r="HH12" s="245"/>
      <c r="HI12" s="245"/>
      <c r="HJ12" s="284">
        <f>+HH12-HI12</f>
        <v>0</v>
      </c>
      <c r="HK12" s="245"/>
      <c r="HL12" s="245"/>
      <c r="HM12" s="245"/>
      <c r="HN12" s="284">
        <f>+HL12-HM12</f>
        <v>0</v>
      </c>
      <c r="HO12" s="245"/>
      <c r="HP12" s="245"/>
      <c r="HQ12" s="245"/>
      <c r="HR12" s="284">
        <f>+HP12-HQ12</f>
        <v>0</v>
      </c>
      <c r="HS12" s="245"/>
      <c r="HT12" s="245"/>
      <c r="HU12" s="245"/>
      <c r="HV12" s="284">
        <f>+HT12-HU12</f>
        <v>0</v>
      </c>
      <c r="HW12" s="245"/>
      <c r="HX12" s="245"/>
      <c r="HY12" s="245"/>
      <c r="HZ12" s="284">
        <f>+HX12-HY12</f>
        <v>0</v>
      </c>
      <c r="IA12" s="245"/>
      <c r="IB12" s="245"/>
      <c r="IC12" s="245"/>
      <c r="ID12" s="284">
        <f>+IB12-IC12</f>
        <v>0</v>
      </c>
      <c r="IE12" s="245"/>
      <c r="IF12" s="245"/>
      <c r="IG12" s="245"/>
      <c r="IH12" s="284">
        <f>+IF12-IG12</f>
        <v>0</v>
      </c>
      <c r="II12" s="245"/>
      <c r="IJ12" s="245"/>
      <c r="IK12" s="245"/>
      <c r="IL12" s="284">
        <f>+IJ12-IK12</f>
        <v>0</v>
      </c>
      <c r="IM12" s="245"/>
      <c r="IN12" s="245"/>
      <c r="IO12" s="245"/>
      <c r="IP12" s="284">
        <f>+IN12-IO12</f>
        <v>0</v>
      </c>
      <c r="IQ12" s="253">
        <f t="shared" si="1"/>
        <v>0</v>
      </c>
      <c r="IR12" s="253">
        <f t="shared" si="1"/>
        <v>0</v>
      </c>
      <c r="IS12" s="253">
        <f t="shared" si="1"/>
        <v>0</v>
      </c>
      <c r="IT12" s="253">
        <f t="shared" si="1"/>
        <v>0</v>
      </c>
    </row>
    <row r="13" spans="1:254" customFormat="1" ht="15" customHeight="1" x14ac:dyDescent="0.25">
      <c r="A13" s="336">
        <v>420000</v>
      </c>
      <c r="B13" s="8" t="s">
        <v>862</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c r="HV13" s="253"/>
      <c r="HW13" s="253"/>
      <c r="HX13" s="253"/>
      <c r="HY13" s="253"/>
      <c r="HZ13" s="253"/>
      <c r="IA13" s="253"/>
      <c r="IB13" s="253"/>
      <c r="IC13" s="253"/>
      <c r="ID13" s="253"/>
      <c r="IE13" s="253"/>
      <c r="IF13" s="253"/>
      <c r="IG13" s="253"/>
      <c r="IH13" s="253"/>
      <c r="II13" s="253"/>
      <c r="IJ13" s="253"/>
      <c r="IK13" s="253"/>
      <c r="IL13" s="253"/>
      <c r="IM13" s="253"/>
      <c r="IN13" s="253"/>
      <c r="IO13" s="253"/>
      <c r="IP13" s="253"/>
      <c r="IQ13" s="253"/>
      <c r="IR13" s="253"/>
      <c r="IS13" s="253"/>
      <c r="IT13" s="253"/>
    </row>
    <row r="14" spans="1:254" ht="15" customHeight="1" x14ac:dyDescent="0.2">
      <c r="A14" s="319">
        <v>100</v>
      </c>
      <c r="B14" s="239" t="s">
        <v>732</v>
      </c>
      <c r="C14" s="245"/>
      <c r="D14" s="245"/>
      <c r="E14" s="245"/>
      <c r="F14" s="284">
        <f t="shared" si="0"/>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45"/>
      <c r="AR14" s="245"/>
      <c r="AS14" s="245"/>
      <c r="AT14" s="284">
        <f>+AR14-AS14</f>
        <v>0</v>
      </c>
      <c r="AU14" s="245"/>
      <c r="AV14" s="245"/>
      <c r="AW14" s="245"/>
      <c r="AX14" s="284">
        <f>+AV14-AW14</f>
        <v>0</v>
      </c>
      <c r="AY14" s="245"/>
      <c r="AZ14" s="245"/>
      <c r="BA14" s="245"/>
      <c r="BB14" s="284">
        <f>+AZ14-BA14</f>
        <v>0</v>
      </c>
      <c r="BC14" s="245"/>
      <c r="BD14" s="245"/>
      <c r="BE14" s="245"/>
      <c r="BF14" s="284">
        <f>+BD14-BE14</f>
        <v>0</v>
      </c>
      <c r="BG14" s="245"/>
      <c r="BH14" s="245"/>
      <c r="BI14" s="245"/>
      <c r="BJ14" s="284">
        <f>+BH14-BI14</f>
        <v>0</v>
      </c>
      <c r="BK14" s="245"/>
      <c r="BL14" s="245"/>
      <c r="BM14" s="245"/>
      <c r="BN14" s="284">
        <f>+BL14-BM14</f>
        <v>0</v>
      </c>
      <c r="BO14" s="245"/>
      <c r="BP14" s="245"/>
      <c r="BQ14" s="245"/>
      <c r="BR14" s="284">
        <f>+BP14-BQ14</f>
        <v>0</v>
      </c>
      <c r="BS14" s="245"/>
      <c r="BT14" s="245"/>
      <c r="BU14" s="245"/>
      <c r="BV14" s="284">
        <f>+BT14-BU14</f>
        <v>0</v>
      </c>
      <c r="BW14" s="245"/>
      <c r="BX14" s="245"/>
      <c r="BY14" s="245"/>
      <c r="BZ14" s="284">
        <f>+BX14-BY14</f>
        <v>0</v>
      </c>
      <c r="CA14" s="245"/>
      <c r="CB14" s="245"/>
      <c r="CC14" s="245"/>
      <c r="CD14" s="284">
        <f>+CB14-CC14</f>
        <v>0</v>
      </c>
      <c r="CE14" s="245"/>
      <c r="CF14" s="245"/>
      <c r="CG14" s="245"/>
      <c r="CH14" s="284">
        <f>+CF14-CG14</f>
        <v>0</v>
      </c>
      <c r="CI14" s="245"/>
      <c r="CJ14" s="245"/>
      <c r="CK14" s="245"/>
      <c r="CL14" s="284">
        <f>+CJ14-CK14</f>
        <v>0</v>
      </c>
      <c r="CM14" s="245"/>
      <c r="CN14" s="245"/>
      <c r="CO14" s="245"/>
      <c r="CP14" s="284">
        <f>+CN14-CO14</f>
        <v>0</v>
      </c>
      <c r="CQ14" s="245"/>
      <c r="CR14" s="245"/>
      <c r="CS14" s="245"/>
      <c r="CT14" s="284">
        <f>+CR14-CS14</f>
        <v>0</v>
      </c>
      <c r="CU14" s="245"/>
      <c r="CV14" s="245"/>
      <c r="CW14" s="245"/>
      <c r="CX14" s="284">
        <f>+CV14-CW14</f>
        <v>0</v>
      </c>
      <c r="CY14" s="245"/>
      <c r="CZ14" s="245"/>
      <c r="DA14" s="245"/>
      <c r="DB14" s="284">
        <f>+CZ14-DA14</f>
        <v>0</v>
      </c>
      <c r="DC14" s="245"/>
      <c r="DD14" s="245"/>
      <c r="DE14" s="245"/>
      <c r="DF14" s="284">
        <f>+DD14-DE14</f>
        <v>0</v>
      </c>
      <c r="DG14" s="245"/>
      <c r="DH14" s="245"/>
      <c r="DI14" s="245"/>
      <c r="DJ14" s="284">
        <f>+DH14-DI14</f>
        <v>0</v>
      </c>
      <c r="DK14" s="245"/>
      <c r="DL14" s="245"/>
      <c r="DM14" s="245"/>
      <c r="DN14" s="284">
        <f>+DL14-DM14</f>
        <v>0</v>
      </c>
      <c r="DO14" s="245"/>
      <c r="DP14" s="245"/>
      <c r="DQ14" s="245"/>
      <c r="DR14" s="284">
        <f>+DP14-DQ14</f>
        <v>0</v>
      </c>
      <c r="DS14" s="245"/>
      <c r="DT14" s="245"/>
      <c r="DU14" s="245"/>
      <c r="DV14" s="284">
        <f>+DT14-DU14</f>
        <v>0</v>
      </c>
      <c r="DW14" s="245"/>
      <c r="DX14" s="245"/>
      <c r="DY14" s="245"/>
      <c r="DZ14" s="284">
        <f>+DX14-DY14</f>
        <v>0</v>
      </c>
      <c r="EA14" s="245"/>
      <c r="EB14" s="245"/>
      <c r="EC14" s="245"/>
      <c r="ED14" s="284">
        <f>+EB14-EC14</f>
        <v>0</v>
      </c>
      <c r="EE14" s="245"/>
      <c r="EF14" s="245"/>
      <c r="EG14" s="245"/>
      <c r="EH14" s="284">
        <f>+EF14-EG14</f>
        <v>0</v>
      </c>
      <c r="EI14" s="245"/>
      <c r="EJ14" s="245"/>
      <c r="EK14" s="245"/>
      <c r="EL14" s="284">
        <f>+EJ14-EK14</f>
        <v>0</v>
      </c>
      <c r="EM14" s="245"/>
      <c r="EN14" s="245"/>
      <c r="EO14" s="245"/>
      <c r="EP14" s="284">
        <f>+EN14-EO14</f>
        <v>0</v>
      </c>
      <c r="EQ14" s="245"/>
      <c r="ER14" s="245"/>
      <c r="ES14" s="245"/>
      <c r="ET14" s="284">
        <f>+ER14-ES14</f>
        <v>0</v>
      </c>
      <c r="EU14" s="245"/>
      <c r="EV14" s="245"/>
      <c r="EW14" s="245"/>
      <c r="EX14" s="284">
        <f>+EV14-EW14</f>
        <v>0</v>
      </c>
      <c r="EY14" s="245"/>
      <c r="EZ14" s="245"/>
      <c r="FA14" s="245"/>
      <c r="FB14" s="284">
        <f>+EZ14-FA14</f>
        <v>0</v>
      </c>
      <c r="FC14" s="245"/>
      <c r="FD14" s="245"/>
      <c r="FE14" s="245"/>
      <c r="FF14" s="284">
        <f>+FD14-FE14</f>
        <v>0</v>
      </c>
      <c r="FG14" s="245"/>
      <c r="FH14" s="245"/>
      <c r="FI14" s="245"/>
      <c r="FJ14" s="284">
        <f>+FH14-FI14</f>
        <v>0</v>
      </c>
      <c r="FK14" s="245"/>
      <c r="FL14" s="245"/>
      <c r="FM14" s="245"/>
      <c r="FN14" s="284">
        <f>+FL14-FM14</f>
        <v>0</v>
      </c>
      <c r="FO14" s="245"/>
      <c r="FP14" s="245"/>
      <c r="FQ14" s="245"/>
      <c r="FR14" s="284">
        <f>+FP14-FQ14</f>
        <v>0</v>
      </c>
      <c r="FS14" s="245"/>
      <c r="FT14" s="245"/>
      <c r="FU14" s="245"/>
      <c r="FV14" s="284">
        <f>+FT14-FU14</f>
        <v>0</v>
      </c>
      <c r="FW14" s="245"/>
      <c r="FX14" s="245"/>
      <c r="FY14" s="245"/>
      <c r="FZ14" s="284">
        <f>+FX14-FY14</f>
        <v>0</v>
      </c>
      <c r="GA14" s="245"/>
      <c r="GB14" s="245"/>
      <c r="GC14" s="245"/>
      <c r="GD14" s="284">
        <f>+GB14-GC14</f>
        <v>0</v>
      </c>
      <c r="GE14" s="245"/>
      <c r="GF14" s="245"/>
      <c r="GG14" s="245"/>
      <c r="GH14" s="284">
        <f>+GF14-GG14</f>
        <v>0</v>
      </c>
      <c r="GI14" s="245"/>
      <c r="GJ14" s="245"/>
      <c r="GK14" s="245"/>
      <c r="GL14" s="284">
        <f>+GJ14-GK14</f>
        <v>0</v>
      </c>
      <c r="GM14" s="245"/>
      <c r="GN14" s="245"/>
      <c r="GO14" s="245"/>
      <c r="GP14" s="284">
        <f>+GN14-GO14</f>
        <v>0</v>
      </c>
      <c r="GQ14" s="245"/>
      <c r="GR14" s="245"/>
      <c r="GS14" s="245"/>
      <c r="GT14" s="284">
        <f>+GR14-GS14</f>
        <v>0</v>
      </c>
      <c r="GU14" s="245"/>
      <c r="GV14" s="245"/>
      <c r="GW14" s="245"/>
      <c r="GX14" s="284">
        <f>+GV14-GW14</f>
        <v>0</v>
      </c>
      <c r="GY14" s="245"/>
      <c r="GZ14" s="245"/>
      <c r="HA14" s="245"/>
      <c r="HB14" s="284">
        <f>+GZ14-HA14</f>
        <v>0</v>
      </c>
      <c r="HC14" s="245"/>
      <c r="HD14" s="245"/>
      <c r="HE14" s="245"/>
      <c r="HF14" s="284">
        <f>+HD14-HE14</f>
        <v>0</v>
      </c>
      <c r="HG14" s="245"/>
      <c r="HH14" s="245"/>
      <c r="HI14" s="245"/>
      <c r="HJ14" s="284">
        <f>+HH14-HI14</f>
        <v>0</v>
      </c>
      <c r="HK14" s="245"/>
      <c r="HL14" s="245"/>
      <c r="HM14" s="245"/>
      <c r="HN14" s="284">
        <f>+HL14-HM14</f>
        <v>0</v>
      </c>
      <c r="HO14" s="245"/>
      <c r="HP14" s="245"/>
      <c r="HQ14" s="245"/>
      <c r="HR14" s="284">
        <f>+HP14-HQ14</f>
        <v>0</v>
      </c>
      <c r="HS14" s="245"/>
      <c r="HT14" s="245"/>
      <c r="HU14" s="245"/>
      <c r="HV14" s="284">
        <f>+HT14-HU14</f>
        <v>0</v>
      </c>
      <c r="HW14" s="245"/>
      <c r="HX14" s="245"/>
      <c r="HY14" s="245"/>
      <c r="HZ14" s="284">
        <f>+HX14-HY14</f>
        <v>0</v>
      </c>
      <c r="IA14" s="245"/>
      <c r="IB14" s="245"/>
      <c r="IC14" s="245"/>
      <c r="ID14" s="284">
        <f>+IB14-IC14</f>
        <v>0</v>
      </c>
      <c r="IE14" s="245"/>
      <c r="IF14" s="245"/>
      <c r="IG14" s="245"/>
      <c r="IH14" s="284">
        <f>+IF14-IG14</f>
        <v>0</v>
      </c>
      <c r="II14" s="245"/>
      <c r="IJ14" s="245"/>
      <c r="IK14" s="245"/>
      <c r="IL14" s="284">
        <f>+IJ14-IK14</f>
        <v>0</v>
      </c>
      <c r="IM14" s="245"/>
      <c r="IN14" s="245"/>
      <c r="IO14" s="245"/>
      <c r="IP14" s="284">
        <f>+IN14-IO14</f>
        <v>0</v>
      </c>
      <c r="IQ14" s="253">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53">
        <f t="shared" si="2"/>
        <v>0</v>
      </c>
      <c r="IS14" s="253">
        <f t="shared" si="2"/>
        <v>0</v>
      </c>
      <c r="IT14" s="253">
        <f t="shared" si="2"/>
        <v>0</v>
      </c>
    </row>
    <row r="15" spans="1:254" ht="15" customHeight="1" x14ac:dyDescent="0.2">
      <c r="A15" s="319" t="s">
        <v>163</v>
      </c>
      <c r="B15" s="239" t="s">
        <v>733</v>
      </c>
      <c r="C15" s="245"/>
      <c r="D15" s="245"/>
      <c r="E15" s="245"/>
      <c r="F15" s="284">
        <f t="shared" si="0"/>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c r="AE15" s="245"/>
      <c r="AF15" s="245"/>
      <c r="AG15" s="245"/>
      <c r="AH15" s="284">
        <f>+AF15-AG15</f>
        <v>0</v>
      </c>
      <c r="AI15" s="245"/>
      <c r="AJ15" s="245"/>
      <c r="AK15" s="245"/>
      <c r="AL15" s="284">
        <f>+AJ15-AK15</f>
        <v>0</v>
      </c>
      <c r="AM15" s="245"/>
      <c r="AN15" s="245"/>
      <c r="AO15" s="245"/>
      <c r="AP15" s="284">
        <f>+AN15-AO15</f>
        <v>0</v>
      </c>
      <c r="AQ15" s="245"/>
      <c r="AR15" s="245"/>
      <c r="AS15" s="245"/>
      <c r="AT15" s="284">
        <f>+AR15-AS15</f>
        <v>0</v>
      </c>
      <c r="AU15" s="245"/>
      <c r="AV15" s="245"/>
      <c r="AW15" s="245"/>
      <c r="AX15" s="284">
        <f>+AV15-AW15</f>
        <v>0</v>
      </c>
      <c r="AY15" s="245"/>
      <c r="AZ15" s="245"/>
      <c r="BA15" s="245"/>
      <c r="BB15" s="284">
        <f>+AZ15-BA15</f>
        <v>0</v>
      </c>
      <c r="BC15" s="245"/>
      <c r="BD15" s="245"/>
      <c r="BE15" s="245"/>
      <c r="BF15" s="284">
        <f>+BD15-BE15</f>
        <v>0</v>
      </c>
      <c r="BG15" s="245"/>
      <c r="BH15" s="245"/>
      <c r="BI15" s="245"/>
      <c r="BJ15" s="284">
        <f>+BH15-BI15</f>
        <v>0</v>
      </c>
      <c r="BK15" s="245"/>
      <c r="BL15" s="245"/>
      <c r="BM15" s="245"/>
      <c r="BN15" s="284">
        <f>+BL15-BM15</f>
        <v>0</v>
      </c>
      <c r="BO15" s="245"/>
      <c r="BP15" s="245"/>
      <c r="BQ15" s="245"/>
      <c r="BR15" s="284">
        <f>+BP15-BQ15</f>
        <v>0</v>
      </c>
      <c r="BS15" s="245"/>
      <c r="BT15" s="245"/>
      <c r="BU15" s="245"/>
      <c r="BV15" s="284">
        <f>+BT15-BU15</f>
        <v>0</v>
      </c>
      <c r="BW15" s="245"/>
      <c r="BX15" s="245"/>
      <c r="BY15" s="245"/>
      <c r="BZ15" s="284">
        <f>+BX15-BY15</f>
        <v>0</v>
      </c>
      <c r="CA15" s="245"/>
      <c r="CB15" s="245"/>
      <c r="CC15" s="245"/>
      <c r="CD15" s="284">
        <f>+CB15-CC15</f>
        <v>0</v>
      </c>
      <c r="CE15" s="245"/>
      <c r="CF15" s="245"/>
      <c r="CG15" s="245"/>
      <c r="CH15" s="284">
        <f>+CF15-CG15</f>
        <v>0</v>
      </c>
      <c r="CI15" s="245"/>
      <c r="CJ15" s="245"/>
      <c r="CK15" s="245"/>
      <c r="CL15" s="284">
        <f>+CJ15-CK15</f>
        <v>0</v>
      </c>
      <c r="CM15" s="245"/>
      <c r="CN15" s="245"/>
      <c r="CO15" s="245"/>
      <c r="CP15" s="284">
        <f>+CN15-CO15</f>
        <v>0</v>
      </c>
      <c r="CQ15" s="245"/>
      <c r="CR15" s="245"/>
      <c r="CS15" s="245"/>
      <c r="CT15" s="284">
        <f>+CR15-CS15</f>
        <v>0</v>
      </c>
      <c r="CU15" s="245"/>
      <c r="CV15" s="245"/>
      <c r="CW15" s="245"/>
      <c r="CX15" s="284">
        <f>+CV15-CW15</f>
        <v>0</v>
      </c>
      <c r="CY15" s="245"/>
      <c r="CZ15" s="245"/>
      <c r="DA15" s="245"/>
      <c r="DB15" s="284">
        <f>+CZ15-DA15</f>
        <v>0</v>
      </c>
      <c r="DC15" s="245"/>
      <c r="DD15" s="245"/>
      <c r="DE15" s="245"/>
      <c r="DF15" s="284">
        <f>+DD15-DE15</f>
        <v>0</v>
      </c>
      <c r="DG15" s="245"/>
      <c r="DH15" s="245"/>
      <c r="DI15" s="245"/>
      <c r="DJ15" s="284">
        <f>+DH15-DI15</f>
        <v>0</v>
      </c>
      <c r="DK15" s="245"/>
      <c r="DL15" s="245"/>
      <c r="DM15" s="245"/>
      <c r="DN15" s="284">
        <f>+DL15-DM15</f>
        <v>0</v>
      </c>
      <c r="DO15" s="245"/>
      <c r="DP15" s="245"/>
      <c r="DQ15" s="245"/>
      <c r="DR15" s="284">
        <f>+DP15-DQ15</f>
        <v>0</v>
      </c>
      <c r="DS15" s="245"/>
      <c r="DT15" s="245"/>
      <c r="DU15" s="245"/>
      <c r="DV15" s="284">
        <f>+DT15-DU15</f>
        <v>0</v>
      </c>
      <c r="DW15" s="245"/>
      <c r="DX15" s="245"/>
      <c r="DY15" s="245"/>
      <c r="DZ15" s="284">
        <f>+DX15-DY15</f>
        <v>0</v>
      </c>
      <c r="EA15" s="245"/>
      <c r="EB15" s="245"/>
      <c r="EC15" s="245"/>
      <c r="ED15" s="284">
        <f>+EB15-EC15</f>
        <v>0</v>
      </c>
      <c r="EE15" s="245"/>
      <c r="EF15" s="245"/>
      <c r="EG15" s="245"/>
      <c r="EH15" s="284">
        <f>+EF15-EG15</f>
        <v>0</v>
      </c>
      <c r="EI15" s="245"/>
      <c r="EJ15" s="245"/>
      <c r="EK15" s="245"/>
      <c r="EL15" s="284">
        <f>+EJ15-EK15</f>
        <v>0</v>
      </c>
      <c r="EM15" s="245"/>
      <c r="EN15" s="245"/>
      <c r="EO15" s="245"/>
      <c r="EP15" s="284">
        <f>+EN15-EO15</f>
        <v>0</v>
      </c>
      <c r="EQ15" s="245"/>
      <c r="ER15" s="245"/>
      <c r="ES15" s="245"/>
      <c r="ET15" s="284">
        <f>+ER15-ES15</f>
        <v>0</v>
      </c>
      <c r="EU15" s="245"/>
      <c r="EV15" s="245"/>
      <c r="EW15" s="245"/>
      <c r="EX15" s="284">
        <f>+EV15-EW15</f>
        <v>0</v>
      </c>
      <c r="EY15" s="245"/>
      <c r="EZ15" s="245"/>
      <c r="FA15" s="245"/>
      <c r="FB15" s="284">
        <f>+EZ15-FA15</f>
        <v>0</v>
      </c>
      <c r="FC15" s="245"/>
      <c r="FD15" s="245"/>
      <c r="FE15" s="245"/>
      <c r="FF15" s="284">
        <f>+FD15-FE15</f>
        <v>0</v>
      </c>
      <c r="FG15" s="245"/>
      <c r="FH15" s="245"/>
      <c r="FI15" s="245"/>
      <c r="FJ15" s="284">
        <f>+FH15-FI15</f>
        <v>0</v>
      </c>
      <c r="FK15" s="245"/>
      <c r="FL15" s="245"/>
      <c r="FM15" s="245"/>
      <c r="FN15" s="284">
        <f>+FL15-FM15</f>
        <v>0</v>
      </c>
      <c r="FO15" s="245"/>
      <c r="FP15" s="245"/>
      <c r="FQ15" s="245"/>
      <c r="FR15" s="284">
        <f>+FP15-FQ15</f>
        <v>0</v>
      </c>
      <c r="FS15" s="245"/>
      <c r="FT15" s="245"/>
      <c r="FU15" s="245"/>
      <c r="FV15" s="284">
        <f>+FT15-FU15</f>
        <v>0</v>
      </c>
      <c r="FW15" s="245"/>
      <c r="FX15" s="245"/>
      <c r="FY15" s="245"/>
      <c r="FZ15" s="284">
        <f>+FX15-FY15</f>
        <v>0</v>
      </c>
      <c r="GA15" s="245"/>
      <c r="GB15" s="245"/>
      <c r="GC15" s="245"/>
      <c r="GD15" s="284">
        <f>+GB15-GC15</f>
        <v>0</v>
      </c>
      <c r="GE15" s="245"/>
      <c r="GF15" s="245"/>
      <c r="GG15" s="245"/>
      <c r="GH15" s="284">
        <f>+GF15-GG15</f>
        <v>0</v>
      </c>
      <c r="GI15" s="245"/>
      <c r="GJ15" s="245"/>
      <c r="GK15" s="245"/>
      <c r="GL15" s="284">
        <f>+GJ15-GK15</f>
        <v>0</v>
      </c>
      <c r="GM15" s="245"/>
      <c r="GN15" s="245"/>
      <c r="GO15" s="245"/>
      <c r="GP15" s="284">
        <f>+GN15-GO15</f>
        <v>0</v>
      </c>
      <c r="GQ15" s="245"/>
      <c r="GR15" s="245"/>
      <c r="GS15" s="245"/>
      <c r="GT15" s="284">
        <f>+GR15-GS15</f>
        <v>0</v>
      </c>
      <c r="GU15" s="245"/>
      <c r="GV15" s="245"/>
      <c r="GW15" s="245"/>
      <c r="GX15" s="284">
        <f>+GV15-GW15</f>
        <v>0</v>
      </c>
      <c r="GY15" s="245"/>
      <c r="GZ15" s="245"/>
      <c r="HA15" s="245"/>
      <c r="HB15" s="284">
        <f>+GZ15-HA15</f>
        <v>0</v>
      </c>
      <c r="HC15" s="245"/>
      <c r="HD15" s="245"/>
      <c r="HE15" s="245"/>
      <c r="HF15" s="284">
        <f>+HD15-HE15</f>
        <v>0</v>
      </c>
      <c r="HG15" s="245"/>
      <c r="HH15" s="245"/>
      <c r="HI15" s="245"/>
      <c r="HJ15" s="284">
        <f>+HH15-HI15</f>
        <v>0</v>
      </c>
      <c r="HK15" s="245"/>
      <c r="HL15" s="245"/>
      <c r="HM15" s="245"/>
      <c r="HN15" s="284">
        <f>+HL15-HM15</f>
        <v>0</v>
      </c>
      <c r="HO15" s="245"/>
      <c r="HP15" s="245"/>
      <c r="HQ15" s="245"/>
      <c r="HR15" s="284">
        <f>+HP15-HQ15</f>
        <v>0</v>
      </c>
      <c r="HS15" s="245"/>
      <c r="HT15" s="245"/>
      <c r="HU15" s="245"/>
      <c r="HV15" s="284">
        <f>+HT15-HU15</f>
        <v>0</v>
      </c>
      <c r="HW15" s="245"/>
      <c r="HX15" s="245"/>
      <c r="HY15" s="245"/>
      <c r="HZ15" s="284">
        <f>+HX15-HY15</f>
        <v>0</v>
      </c>
      <c r="IA15" s="245"/>
      <c r="IB15" s="245"/>
      <c r="IC15" s="245"/>
      <c r="ID15" s="284">
        <f>+IB15-IC15</f>
        <v>0</v>
      </c>
      <c r="IE15" s="245"/>
      <c r="IF15" s="245"/>
      <c r="IG15" s="245"/>
      <c r="IH15" s="284">
        <f>+IF15-IG15</f>
        <v>0</v>
      </c>
      <c r="II15" s="245"/>
      <c r="IJ15" s="245"/>
      <c r="IK15" s="245"/>
      <c r="IL15" s="284">
        <f>+IJ15-IK15</f>
        <v>0</v>
      </c>
      <c r="IM15" s="245"/>
      <c r="IN15" s="245"/>
      <c r="IO15" s="245"/>
      <c r="IP15" s="284">
        <f>+IN15-IO15</f>
        <v>0</v>
      </c>
      <c r="IQ15" s="253">
        <f t="shared" si="2"/>
        <v>0</v>
      </c>
      <c r="IR15" s="253">
        <f t="shared" si="2"/>
        <v>0</v>
      </c>
      <c r="IS15" s="253">
        <f t="shared" si="2"/>
        <v>0</v>
      </c>
      <c r="IT15" s="253">
        <f t="shared" si="2"/>
        <v>0</v>
      </c>
    </row>
    <row r="16" spans="1:254" customFormat="1" ht="15" customHeight="1" x14ac:dyDescent="0.25">
      <c r="A16" s="336">
        <v>430000</v>
      </c>
      <c r="B16" s="8" t="s">
        <v>863</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c r="HF16" s="253"/>
      <c r="HG16" s="253"/>
      <c r="HH16" s="253"/>
      <c r="HI16" s="253"/>
      <c r="HJ16" s="253"/>
      <c r="HK16" s="253"/>
      <c r="HL16" s="253"/>
      <c r="HM16" s="253"/>
      <c r="HN16" s="253"/>
      <c r="HO16" s="253"/>
      <c r="HP16" s="253"/>
      <c r="HQ16" s="253"/>
      <c r="HR16" s="253"/>
      <c r="HS16" s="253"/>
      <c r="HT16" s="253"/>
      <c r="HU16" s="253"/>
      <c r="HV16" s="253"/>
      <c r="HW16" s="253"/>
      <c r="HX16" s="253"/>
      <c r="HY16" s="253"/>
      <c r="HZ16" s="253"/>
      <c r="IA16" s="253"/>
      <c r="IB16" s="253"/>
      <c r="IC16" s="253"/>
      <c r="ID16" s="253"/>
      <c r="IE16" s="253"/>
      <c r="IF16" s="253"/>
      <c r="IG16" s="253"/>
      <c r="IH16" s="253"/>
      <c r="II16" s="253"/>
      <c r="IJ16" s="253"/>
      <c r="IK16" s="253"/>
      <c r="IL16" s="253"/>
      <c r="IM16" s="253"/>
      <c r="IN16" s="253"/>
      <c r="IO16" s="253"/>
      <c r="IP16" s="253"/>
      <c r="IQ16" s="253"/>
      <c r="IR16" s="253"/>
      <c r="IS16" s="253"/>
      <c r="IT16" s="253"/>
    </row>
    <row r="17" spans="1:254" ht="15" customHeight="1" x14ac:dyDescent="0.2">
      <c r="A17" s="319">
        <v>100</v>
      </c>
      <c r="B17" s="239" t="s">
        <v>732</v>
      </c>
      <c r="C17" s="245"/>
      <c r="D17" s="245"/>
      <c r="E17" s="245"/>
      <c r="F17" s="284">
        <f t="shared" si="0"/>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45"/>
      <c r="AR17" s="245"/>
      <c r="AS17" s="245"/>
      <c r="AT17" s="284">
        <f>+AR17-AS17</f>
        <v>0</v>
      </c>
      <c r="AU17" s="245"/>
      <c r="AV17" s="245"/>
      <c r="AW17" s="245"/>
      <c r="AX17" s="284">
        <f>+AV17-AW17</f>
        <v>0</v>
      </c>
      <c r="AY17" s="245"/>
      <c r="AZ17" s="245"/>
      <c r="BA17" s="245"/>
      <c r="BB17" s="284">
        <f>+AZ17-BA17</f>
        <v>0</v>
      </c>
      <c r="BC17" s="245"/>
      <c r="BD17" s="245"/>
      <c r="BE17" s="245"/>
      <c r="BF17" s="284">
        <f>+BD17-BE17</f>
        <v>0</v>
      </c>
      <c r="BG17" s="245"/>
      <c r="BH17" s="245"/>
      <c r="BI17" s="245"/>
      <c r="BJ17" s="284">
        <f>+BH17-BI17</f>
        <v>0</v>
      </c>
      <c r="BK17" s="245"/>
      <c r="BL17" s="245"/>
      <c r="BM17" s="245"/>
      <c r="BN17" s="284">
        <f>+BL17-BM17</f>
        <v>0</v>
      </c>
      <c r="BO17" s="245"/>
      <c r="BP17" s="245"/>
      <c r="BQ17" s="245"/>
      <c r="BR17" s="284">
        <f>+BP17-BQ17</f>
        <v>0</v>
      </c>
      <c r="BS17" s="245"/>
      <c r="BT17" s="245"/>
      <c r="BU17" s="245"/>
      <c r="BV17" s="284">
        <f>+BT17-BU17</f>
        <v>0</v>
      </c>
      <c r="BW17" s="245"/>
      <c r="BX17" s="245"/>
      <c r="BY17" s="245"/>
      <c r="BZ17" s="284">
        <f>+BX17-BY17</f>
        <v>0</v>
      </c>
      <c r="CA17" s="245"/>
      <c r="CB17" s="245"/>
      <c r="CC17" s="245"/>
      <c r="CD17" s="284">
        <f>+CB17-CC17</f>
        <v>0</v>
      </c>
      <c r="CE17" s="245"/>
      <c r="CF17" s="245"/>
      <c r="CG17" s="245"/>
      <c r="CH17" s="284">
        <f>+CF17-CG17</f>
        <v>0</v>
      </c>
      <c r="CI17" s="245"/>
      <c r="CJ17" s="245"/>
      <c r="CK17" s="245"/>
      <c r="CL17" s="284">
        <f>+CJ17-CK17</f>
        <v>0</v>
      </c>
      <c r="CM17" s="245"/>
      <c r="CN17" s="245"/>
      <c r="CO17" s="245"/>
      <c r="CP17" s="284">
        <f>+CN17-CO17</f>
        <v>0</v>
      </c>
      <c r="CQ17" s="245"/>
      <c r="CR17" s="245"/>
      <c r="CS17" s="245"/>
      <c r="CT17" s="284">
        <f>+CR17-CS17</f>
        <v>0</v>
      </c>
      <c r="CU17" s="245"/>
      <c r="CV17" s="245"/>
      <c r="CW17" s="245"/>
      <c r="CX17" s="284">
        <f>+CV17-CW17</f>
        <v>0</v>
      </c>
      <c r="CY17" s="245"/>
      <c r="CZ17" s="245"/>
      <c r="DA17" s="245"/>
      <c r="DB17" s="284">
        <f>+CZ17-DA17</f>
        <v>0</v>
      </c>
      <c r="DC17" s="245"/>
      <c r="DD17" s="245"/>
      <c r="DE17" s="245"/>
      <c r="DF17" s="284">
        <f>+DD17-DE17</f>
        <v>0</v>
      </c>
      <c r="DG17" s="245"/>
      <c r="DH17" s="245"/>
      <c r="DI17" s="245"/>
      <c r="DJ17" s="284">
        <f>+DH17-DI17</f>
        <v>0</v>
      </c>
      <c r="DK17" s="245"/>
      <c r="DL17" s="245"/>
      <c r="DM17" s="245"/>
      <c r="DN17" s="284">
        <f>+DL17-DM17</f>
        <v>0</v>
      </c>
      <c r="DO17" s="245"/>
      <c r="DP17" s="245"/>
      <c r="DQ17" s="245"/>
      <c r="DR17" s="284">
        <f>+DP17-DQ17</f>
        <v>0</v>
      </c>
      <c r="DS17" s="245"/>
      <c r="DT17" s="245"/>
      <c r="DU17" s="245"/>
      <c r="DV17" s="284">
        <f>+DT17-DU17</f>
        <v>0</v>
      </c>
      <c r="DW17" s="245"/>
      <c r="DX17" s="245"/>
      <c r="DY17" s="245"/>
      <c r="DZ17" s="284">
        <f>+DX17-DY17</f>
        <v>0</v>
      </c>
      <c r="EA17" s="245"/>
      <c r="EB17" s="245"/>
      <c r="EC17" s="245"/>
      <c r="ED17" s="284">
        <f>+EB17-EC17</f>
        <v>0</v>
      </c>
      <c r="EE17" s="245"/>
      <c r="EF17" s="245"/>
      <c r="EG17" s="245"/>
      <c r="EH17" s="284">
        <f>+EF17-EG17</f>
        <v>0</v>
      </c>
      <c r="EI17" s="245"/>
      <c r="EJ17" s="245"/>
      <c r="EK17" s="245"/>
      <c r="EL17" s="284">
        <f>+EJ17-EK17</f>
        <v>0</v>
      </c>
      <c r="EM17" s="245"/>
      <c r="EN17" s="245"/>
      <c r="EO17" s="245"/>
      <c r="EP17" s="284">
        <f>+EN17-EO17</f>
        <v>0</v>
      </c>
      <c r="EQ17" s="245"/>
      <c r="ER17" s="245"/>
      <c r="ES17" s="245"/>
      <c r="ET17" s="284">
        <f>+ER17-ES17</f>
        <v>0</v>
      </c>
      <c r="EU17" s="245"/>
      <c r="EV17" s="245"/>
      <c r="EW17" s="245"/>
      <c r="EX17" s="284">
        <f>+EV17-EW17</f>
        <v>0</v>
      </c>
      <c r="EY17" s="245"/>
      <c r="EZ17" s="245"/>
      <c r="FA17" s="245"/>
      <c r="FB17" s="284">
        <f>+EZ17-FA17</f>
        <v>0</v>
      </c>
      <c r="FC17" s="245"/>
      <c r="FD17" s="245"/>
      <c r="FE17" s="245"/>
      <c r="FF17" s="284">
        <f>+FD17-FE17</f>
        <v>0</v>
      </c>
      <c r="FG17" s="245"/>
      <c r="FH17" s="245"/>
      <c r="FI17" s="245"/>
      <c r="FJ17" s="284">
        <f>+FH17-FI17</f>
        <v>0</v>
      </c>
      <c r="FK17" s="245"/>
      <c r="FL17" s="245"/>
      <c r="FM17" s="245"/>
      <c r="FN17" s="284">
        <f>+FL17-FM17</f>
        <v>0</v>
      </c>
      <c r="FO17" s="245"/>
      <c r="FP17" s="245"/>
      <c r="FQ17" s="245"/>
      <c r="FR17" s="284">
        <f>+FP17-FQ17</f>
        <v>0</v>
      </c>
      <c r="FS17" s="245"/>
      <c r="FT17" s="245"/>
      <c r="FU17" s="245"/>
      <c r="FV17" s="284">
        <f>+FT17-FU17</f>
        <v>0</v>
      </c>
      <c r="FW17" s="245"/>
      <c r="FX17" s="245"/>
      <c r="FY17" s="245"/>
      <c r="FZ17" s="284">
        <f>+FX17-FY17</f>
        <v>0</v>
      </c>
      <c r="GA17" s="245"/>
      <c r="GB17" s="245"/>
      <c r="GC17" s="245"/>
      <c r="GD17" s="284">
        <f>+GB17-GC17</f>
        <v>0</v>
      </c>
      <c r="GE17" s="245"/>
      <c r="GF17" s="245"/>
      <c r="GG17" s="245"/>
      <c r="GH17" s="284">
        <f>+GF17-GG17</f>
        <v>0</v>
      </c>
      <c r="GI17" s="245"/>
      <c r="GJ17" s="245"/>
      <c r="GK17" s="245"/>
      <c r="GL17" s="284">
        <f>+GJ17-GK17</f>
        <v>0</v>
      </c>
      <c r="GM17" s="245"/>
      <c r="GN17" s="245"/>
      <c r="GO17" s="245"/>
      <c r="GP17" s="284">
        <f>+GN17-GO17</f>
        <v>0</v>
      </c>
      <c r="GQ17" s="245"/>
      <c r="GR17" s="245"/>
      <c r="GS17" s="245"/>
      <c r="GT17" s="284">
        <f>+GR17-GS17</f>
        <v>0</v>
      </c>
      <c r="GU17" s="245"/>
      <c r="GV17" s="245"/>
      <c r="GW17" s="245"/>
      <c r="GX17" s="284">
        <f>+GV17-GW17</f>
        <v>0</v>
      </c>
      <c r="GY17" s="245"/>
      <c r="GZ17" s="245"/>
      <c r="HA17" s="245"/>
      <c r="HB17" s="284">
        <f>+GZ17-HA17</f>
        <v>0</v>
      </c>
      <c r="HC17" s="245"/>
      <c r="HD17" s="245"/>
      <c r="HE17" s="245"/>
      <c r="HF17" s="284">
        <f>+HD17-HE17</f>
        <v>0</v>
      </c>
      <c r="HG17" s="245"/>
      <c r="HH17" s="245"/>
      <c r="HI17" s="245"/>
      <c r="HJ17" s="284">
        <f>+HH17-HI17</f>
        <v>0</v>
      </c>
      <c r="HK17" s="245"/>
      <c r="HL17" s="245"/>
      <c r="HM17" s="245"/>
      <c r="HN17" s="284">
        <f>+HL17-HM17</f>
        <v>0</v>
      </c>
      <c r="HO17" s="245"/>
      <c r="HP17" s="245"/>
      <c r="HQ17" s="245"/>
      <c r="HR17" s="284">
        <f>+HP17-HQ17</f>
        <v>0</v>
      </c>
      <c r="HS17" s="245"/>
      <c r="HT17" s="245"/>
      <c r="HU17" s="245"/>
      <c r="HV17" s="284">
        <f>+HT17-HU17</f>
        <v>0</v>
      </c>
      <c r="HW17" s="245"/>
      <c r="HX17" s="245"/>
      <c r="HY17" s="245"/>
      <c r="HZ17" s="284">
        <f>+HX17-HY17</f>
        <v>0</v>
      </c>
      <c r="IA17" s="245"/>
      <c r="IB17" s="245"/>
      <c r="IC17" s="245"/>
      <c r="ID17" s="284">
        <f>+IB17-IC17</f>
        <v>0</v>
      </c>
      <c r="IE17" s="245"/>
      <c r="IF17" s="245"/>
      <c r="IG17" s="245"/>
      <c r="IH17" s="284">
        <f>+IF17-IG17</f>
        <v>0</v>
      </c>
      <c r="II17" s="245"/>
      <c r="IJ17" s="245"/>
      <c r="IK17" s="245"/>
      <c r="IL17" s="284">
        <f>+IJ17-IK17</f>
        <v>0</v>
      </c>
      <c r="IM17" s="245"/>
      <c r="IN17" s="245"/>
      <c r="IO17" s="245"/>
      <c r="IP17" s="284">
        <f>+IN17-IO17</f>
        <v>0</v>
      </c>
      <c r="IQ17" s="253">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53">
        <f t="shared" si="3"/>
        <v>0</v>
      </c>
      <c r="IS17" s="253">
        <f t="shared" si="3"/>
        <v>0</v>
      </c>
      <c r="IT17" s="253">
        <f t="shared" si="3"/>
        <v>0</v>
      </c>
    </row>
    <row r="18" spans="1:254" ht="15" customHeight="1" x14ac:dyDescent="0.2">
      <c r="A18" s="319" t="s">
        <v>163</v>
      </c>
      <c r="B18" s="239" t="s">
        <v>733</v>
      </c>
      <c r="C18" s="245"/>
      <c r="D18" s="245"/>
      <c r="E18" s="245"/>
      <c r="F18" s="284">
        <f t="shared" si="0"/>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c r="AE18" s="245"/>
      <c r="AF18" s="245"/>
      <c r="AG18" s="245"/>
      <c r="AH18" s="284">
        <f>+AF18-AG18</f>
        <v>0</v>
      </c>
      <c r="AI18" s="245"/>
      <c r="AJ18" s="245"/>
      <c r="AK18" s="245"/>
      <c r="AL18" s="284">
        <f>+AJ18-AK18</f>
        <v>0</v>
      </c>
      <c r="AM18" s="245"/>
      <c r="AN18" s="245"/>
      <c r="AO18" s="245"/>
      <c r="AP18" s="284">
        <f>+AN18-AO18</f>
        <v>0</v>
      </c>
      <c r="AQ18" s="245"/>
      <c r="AR18" s="245"/>
      <c r="AS18" s="245"/>
      <c r="AT18" s="284">
        <f>+AR18-AS18</f>
        <v>0</v>
      </c>
      <c r="AU18" s="245"/>
      <c r="AV18" s="245"/>
      <c r="AW18" s="245"/>
      <c r="AX18" s="284">
        <f>+AV18-AW18</f>
        <v>0</v>
      </c>
      <c r="AY18" s="245"/>
      <c r="AZ18" s="245"/>
      <c r="BA18" s="245"/>
      <c r="BB18" s="284">
        <f>+AZ18-BA18</f>
        <v>0</v>
      </c>
      <c r="BC18" s="245"/>
      <c r="BD18" s="245"/>
      <c r="BE18" s="245"/>
      <c r="BF18" s="284">
        <f>+BD18-BE18</f>
        <v>0</v>
      </c>
      <c r="BG18" s="245"/>
      <c r="BH18" s="245"/>
      <c r="BI18" s="245"/>
      <c r="BJ18" s="284">
        <f>+BH18-BI18</f>
        <v>0</v>
      </c>
      <c r="BK18" s="245"/>
      <c r="BL18" s="245"/>
      <c r="BM18" s="245"/>
      <c r="BN18" s="284">
        <f>+BL18-BM18</f>
        <v>0</v>
      </c>
      <c r="BO18" s="245"/>
      <c r="BP18" s="245"/>
      <c r="BQ18" s="245"/>
      <c r="BR18" s="284">
        <f>+BP18-BQ18</f>
        <v>0</v>
      </c>
      <c r="BS18" s="245"/>
      <c r="BT18" s="245"/>
      <c r="BU18" s="245"/>
      <c r="BV18" s="284">
        <f>+BT18-BU18</f>
        <v>0</v>
      </c>
      <c r="BW18" s="245"/>
      <c r="BX18" s="245"/>
      <c r="BY18" s="245"/>
      <c r="BZ18" s="284">
        <f>+BX18-BY18</f>
        <v>0</v>
      </c>
      <c r="CA18" s="245"/>
      <c r="CB18" s="245"/>
      <c r="CC18" s="245"/>
      <c r="CD18" s="284">
        <f>+CB18-CC18</f>
        <v>0</v>
      </c>
      <c r="CE18" s="245"/>
      <c r="CF18" s="245"/>
      <c r="CG18" s="245"/>
      <c r="CH18" s="284">
        <f>+CF18-CG18</f>
        <v>0</v>
      </c>
      <c r="CI18" s="245"/>
      <c r="CJ18" s="245"/>
      <c r="CK18" s="245"/>
      <c r="CL18" s="284">
        <f>+CJ18-CK18</f>
        <v>0</v>
      </c>
      <c r="CM18" s="245"/>
      <c r="CN18" s="245"/>
      <c r="CO18" s="245"/>
      <c r="CP18" s="284">
        <f>+CN18-CO18</f>
        <v>0</v>
      </c>
      <c r="CQ18" s="245"/>
      <c r="CR18" s="245"/>
      <c r="CS18" s="245"/>
      <c r="CT18" s="284">
        <f>+CR18-CS18</f>
        <v>0</v>
      </c>
      <c r="CU18" s="245"/>
      <c r="CV18" s="245"/>
      <c r="CW18" s="245"/>
      <c r="CX18" s="284">
        <f>+CV18-CW18</f>
        <v>0</v>
      </c>
      <c r="CY18" s="245"/>
      <c r="CZ18" s="245"/>
      <c r="DA18" s="245"/>
      <c r="DB18" s="284">
        <f>+CZ18-DA18</f>
        <v>0</v>
      </c>
      <c r="DC18" s="245"/>
      <c r="DD18" s="245"/>
      <c r="DE18" s="245"/>
      <c r="DF18" s="284">
        <f>+DD18-DE18</f>
        <v>0</v>
      </c>
      <c r="DG18" s="245"/>
      <c r="DH18" s="245"/>
      <c r="DI18" s="245"/>
      <c r="DJ18" s="284">
        <f>+DH18-DI18</f>
        <v>0</v>
      </c>
      <c r="DK18" s="245"/>
      <c r="DL18" s="245"/>
      <c r="DM18" s="245"/>
      <c r="DN18" s="284">
        <f>+DL18-DM18</f>
        <v>0</v>
      </c>
      <c r="DO18" s="245"/>
      <c r="DP18" s="245"/>
      <c r="DQ18" s="245"/>
      <c r="DR18" s="284">
        <f>+DP18-DQ18</f>
        <v>0</v>
      </c>
      <c r="DS18" s="245"/>
      <c r="DT18" s="245"/>
      <c r="DU18" s="245"/>
      <c r="DV18" s="284">
        <f>+DT18-DU18</f>
        <v>0</v>
      </c>
      <c r="DW18" s="245"/>
      <c r="DX18" s="245"/>
      <c r="DY18" s="245"/>
      <c r="DZ18" s="284">
        <f>+DX18-DY18</f>
        <v>0</v>
      </c>
      <c r="EA18" s="245"/>
      <c r="EB18" s="245"/>
      <c r="EC18" s="245"/>
      <c r="ED18" s="284">
        <f>+EB18-EC18</f>
        <v>0</v>
      </c>
      <c r="EE18" s="245"/>
      <c r="EF18" s="245"/>
      <c r="EG18" s="245"/>
      <c r="EH18" s="284">
        <f>+EF18-EG18</f>
        <v>0</v>
      </c>
      <c r="EI18" s="245"/>
      <c r="EJ18" s="245"/>
      <c r="EK18" s="245"/>
      <c r="EL18" s="284">
        <f>+EJ18-EK18</f>
        <v>0</v>
      </c>
      <c r="EM18" s="245"/>
      <c r="EN18" s="245"/>
      <c r="EO18" s="245"/>
      <c r="EP18" s="284">
        <f>+EN18-EO18</f>
        <v>0</v>
      </c>
      <c r="EQ18" s="245"/>
      <c r="ER18" s="245"/>
      <c r="ES18" s="245"/>
      <c r="ET18" s="284">
        <f>+ER18-ES18</f>
        <v>0</v>
      </c>
      <c r="EU18" s="245"/>
      <c r="EV18" s="245"/>
      <c r="EW18" s="245"/>
      <c r="EX18" s="284">
        <f>+EV18-EW18</f>
        <v>0</v>
      </c>
      <c r="EY18" s="245"/>
      <c r="EZ18" s="245"/>
      <c r="FA18" s="245"/>
      <c r="FB18" s="284">
        <f>+EZ18-FA18</f>
        <v>0</v>
      </c>
      <c r="FC18" s="245"/>
      <c r="FD18" s="245"/>
      <c r="FE18" s="245"/>
      <c r="FF18" s="284">
        <f>+FD18-FE18</f>
        <v>0</v>
      </c>
      <c r="FG18" s="245"/>
      <c r="FH18" s="245"/>
      <c r="FI18" s="245"/>
      <c r="FJ18" s="284">
        <f>+FH18-FI18</f>
        <v>0</v>
      </c>
      <c r="FK18" s="245"/>
      <c r="FL18" s="245"/>
      <c r="FM18" s="245"/>
      <c r="FN18" s="284">
        <f>+FL18-FM18</f>
        <v>0</v>
      </c>
      <c r="FO18" s="245"/>
      <c r="FP18" s="245"/>
      <c r="FQ18" s="245"/>
      <c r="FR18" s="284">
        <f>+FP18-FQ18</f>
        <v>0</v>
      </c>
      <c r="FS18" s="245"/>
      <c r="FT18" s="245"/>
      <c r="FU18" s="245"/>
      <c r="FV18" s="284">
        <f>+FT18-FU18</f>
        <v>0</v>
      </c>
      <c r="FW18" s="245"/>
      <c r="FX18" s="245"/>
      <c r="FY18" s="245"/>
      <c r="FZ18" s="284">
        <f>+FX18-FY18</f>
        <v>0</v>
      </c>
      <c r="GA18" s="245"/>
      <c r="GB18" s="245"/>
      <c r="GC18" s="245"/>
      <c r="GD18" s="284">
        <f>+GB18-GC18</f>
        <v>0</v>
      </c>
      <c r="GE18" s="245"/>
      <c r="GF18" s="245"/>
      <c r="GG18" s="245"/>
      <c r="GH18" s="284">
        <f>+GF18-GG18</f>
        <v>0</v>
      </c>
      <c r="GI18" s="245"/>
      <c r="GJ18" s="245"/>
      <c r="GK18" s="245"/>
      <c r="GL18" s="284">
        <f>+GJ18-GK18</f>
        <v>0</v>
      </c>
      <c r="GM18" s="245"/>
      <c r="GN18" s="245"/>
      <c r="GO18" s="245"/>
      <c r="GP18" s="284">
        <f>+GN18-GO18</f>
        <v>0</v>
      </c>
      <c r="GQ18" s="245"/>
      <c r="GR18" s="245"/>
      <c r="GS18" s="245"/>
      <c r="GT18" s="284">
        <f>+GR18-GS18</f>
        <v>0</v>
      </c>
      <c r="GU18" s="245"/>
      <c r="GV18" s="245"/>
      <c r="GW18" s="245"/>
      <c r="GX18" s="284">
        <f>+GV18-GW18</f>
        <v>0</v>
      </c>
      <c r="GY18" s="245"/>
      <c r="GZ18" s="245"/>
      <c r="HA18" s="245"/>
      <c r="HB18" s="284">
        <f>+GZ18-HA18</f>
        <v>0</v>
      </c>
      <c r="HC18" s="245"/>
      <c r="HD18" s="245"/>
      <c r="HE18" s="245"/>
      <c r="HF18" s="284">
        <f>+HD18-HE18</f>
        <v>0</v>
      </c>
      <c r="HG18" s="245"/>
      <c r="HH18" s="245"/>
      <c r="HI18" s="245"/>
      <c r="HJ18" s="284">
        <f>+HH18-HI18</f>
        <v>0</v>
      </c>
      <c r="HK18" s="245"/>
      <c r="HL18" s="245"/>
      <c r="HM18" s="245"/>
      <c r="HN18" s="284">
        <f>+HL18-HM18</f>
        <v>0</v>
      </c>
      <c r="HO18" s="245"/>
      <c r="HP18" s="245"/>
      <c r="HQ18" s="245"/>
      <c r="HR18" s="284">
        <f>+HP18-HQ18</f>
        <v>0</v>
      </c>
      <c r="HS18" s="245"/>
      <c r="HT18" s="245"/>
      <c r="HU18" s="245"/>
      <c r="HV18" s="284">
        <f>+HT18-HU18</f>
        <v>0</v>
      </c>
      <c r="HW18" s="245"/>
      <c r="HX18" s="245"/>
      <c r="HY18" s="245"/>
      <c r="HZ18" s="284">
        <f>+HX18-HY18</f>
        <v>0</v>
      </c>
      <c r="IA18" s="245"/>
      <c r="IB18" s="245"/>
      <c r="IC18" s="245"/>
      <c r="ID18" s="284">
        <f>+IB18-IC18</f>
        <v>0</v>
      </c>
      <c r="IE18" s="245"/>
      <c r="IF18" s="245"/>
      <c r="IG18" s="245"/>
      <c r="IH18" s="284">
        <f>+IF18-IG18</f>
        <v>0</v>
      </c>
      <c r="II18" s="245"/>
      <c r="IJ18" s="245"/>
      <c r="IK18" s="245"/>
      <c r="IL18" s="284">
        <f>+IJ18-IK18</f>
        <v>0</v>
      </c>
      <c r="IM18" s="245"/>
      <c r="IN18" s="245"/>
      <c r="IO18" s="245"/>
      <c r="IP18" s="284">
        <f>+IN18-IO18</f>
        <v>0</v>
      </c>
      <c r="IQ18" s="253">
        <f t="shared" si="3"/>
        <v>0</v>
      </c>
      <c r="IR18" s="253">
        <f t="shared" si="3"/>
        <v>0</v>
      </c>
      <c r="IS18" s="253">
        <f t="shared" si="3"/>
        <v>0</v>
      </c>
      <c r="IT18" s="253">
        <f t="shared" si="3"/>
        <v>0</v>
      </c>
    </row>
    <row r="19" spans="1:254" customFormat="1" ht="15" customHeight="1" x14ac:dyDescent="0.25">
      <c r="A19" s="336">
        <v>440000</v>
      </c>
      <c r="B19" s="8" t="s">
        <v>864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3"/>
      <c r="GE19" s="253"/>
      <c r="GF19" s="253"/>
      <c r="GG19" s="253"/>
      <c r="GH19" s="253"/>
      <c r="GI19" s="253"/>
      <c r="GJ19" s="253"/>
      <c r="GK19" s="253"/>
      <c r="GL19" s="253"/>
      <c r="GM19" s="253"/>
      <c r="GN19" s="253"/>
      <c r="GO19" s="253"/>
      <c r="GP19" s="253"/>
      <c r="GQ19" s="253"/>
      <c r="GR19" s="253"/>
      <c r="GS19" s="253"/>
      <c r="GT19" s="253"/>
      <c r="GU19" s="253"/>
      <c r="GV19" s="253"/>
      <c r="GW19" s="253"/>
      <c r="GX19" s="253"/>
      <c r="GY19" s="253"/>
      <c r="GZ19" s="253"/>
      <c r="HA19" s="253"/>
      <c r="HB19" s="253"/>
      <c r="HC19" s="253"/>
      <c r="HD19" s="253"/>
      <c r="HE19" s="253"/>
      <c r="HF19" s="253"/>
      <c r="HG19" s="253"/>
      <c r="HH19" s="253"/>
      <c r="HI19" s="253"/>
      <c r="HJ19" s="253"/>
      <c r="HK19" s="253"/>
      <c r="HL19" s="253"/>
      <c r="HM19" s="253"/>
      <c r="HN19" s="253"/>
      <c r="HO19" s="253"/>
      <c r="HP19" s="253"/>
      <c r="HQ19" s="253"/>
      <c r="HR19" s="253"/>
      <c r="HS19" s="253"/>
      <c r="HT19" s="253"/>
      <c r="HU19" s="253"/>
      <c r="HV19" s="253"/>
      <c r="HW19" s="253"/>
      <c r="HX19" s="253"/>
      <c r="HY19" s="253"/>
      <c r="HZ19" s="253"/>
      <c r="IA19" s="253"/>
      <c r="IB19" s="253"/>
      <c r="IC19" s="253"/>
      <c r="ID19" s="253"/>
      <c r="IE19" s="253"/>
      <c r="IF19" s="253"/>
      <c r="IG19" s="253"/>
      <c r="IH19" s="253"/>
      <c r="II19" s="253"/>
      <c r="IJ19" s="253"/>
      <c r="IK19" s="253"/>
      <c r="IL19" s="253"/>
      <c r="IM19" s="253"/>
      <c r="IN19" s="253"/>
      <c r="IO19" s="253"/>
      <c r="IP19" s="253"/>
      <c r="IQ19" s="253"/>
      <c r="IR19" s="253"/>
      <c r="IS19" s="253"/>
      <c r="IT19" s="253"/>
    </row>
    <row r="20" spans="1:254" ht="15" customHeight="1" x14ac:dyDescent="0.2">
      <c r="A20" s="319">
        <v>100</v>
      </c>
      <c r="B20" s="239" t="s">
        <v>732</v>
      </c>
      <c r="C20" s="245"/>
      <c r="D20" s="245"/>
      <c r="E20" s="245"/>
      <c r="F20" s="284">
        <f t="shared" si="0"/>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c r="AE20" s="245"/>
      <c r="AF20" s="245"/>
      <c r="AG20" s="245"/>
      <c r="AH20" s="284">
        <f>+AF20-AG20</f>
        <v>0</v>
      </c>
      <c r="AI20" s="245"/>
      <c r="AJ20" s="245"/>
      <c r="AK20" s="245"/>
      <c r="AL20" s="284">
        <f>+AJ20-AK20</f>
        <v>0</v>
      </c>
      <c r="AM20" s="245"/>
      <c r="AN20" s="245"/>
      <c r="AO20" s="245"/>
      <c r="AP20" s="284">
        <f>+AN20-AO20</f>
        <v>0</v>
      </c>
      <c r="AQ20" s="245"/>
      <c r="AR20" s="245"/>
      <c r="AS20" s="245"/>
      <c r="AT20" s="284">
        <f>+AR20-AS20</f>
        <v>0</v>
      </c>
      <c r="AU20" s="245"/>
      <c r="AV20" s="245"/>
      <c r="AW20" s="245"/>
      <c r="AX20" s="284">
        <f>+AV20-AW20</f>
        <v>0</v>
      </c>
      <c r="AY20" s="245"/>
      <c r="AZ20" s="245"/>
      <c r="BA20" s="245"/>
      <c r="BB20" s="284">
        <f>+AZ20-BA20</f>
        <v>0</v>
      </c>
      <c r="BC20" s="245"/>
      <c r="BD20" s="245"/>
      <c r="BE20" s="245"/>
      <c r="BF20" s="284">
        <f>+BD20-BE20</f>
        <v>0</v>
      </c>
      <c r="BG20" s="245"/>
      <c r="BH20" s="245"/>
      <c r="BI20" s="245"/>
      <c r="BJ20" s="284">
        <f>+BH20-BI20</f>
        <v>0</v>
      </c>
      <c r="BK20" s="245"/>
      <c r="BL20" s="245"/>
      <c r="BM20" s="245"/>
      <c r="BN20" s="284">
        <f>+BL20-BM20</f>
        <v>0</v>
      </c>
      <c r="BO20" s="245"/>
      <c r="BP20" s="245"/>
      <c r="BQ20" s="245"/>
      <c r="BR20" s="284">
        <f>+BP20-BQ20</f>
        <v>0</v>
      </c>
      <c r="BS20" s="245"/>
      <c r="BT20" s="245"/>
      <c r="BU20" s="245"/>
      <c r="BV20" s="284">
        <f>+BT20-BU20</f>
        <v>0</v>
      </c>
      <c r="BW20" s="245"/>
      <c r="BX20" s="245"/>
      <c r="BY20" s="245"/>
      <c r="BZ20" s="284">
        <f>+BX20-BY20</f>
        <v>0</v>
      </c>
      <c r="CA20" s="245"/>
      <c r="CB20" s="245"/>
      <c r="CC20" s="245"/>
      <c r="CD20" s="284">
        <f>+CB20-CC20</f>
        <v>0</v>
      </c>
      <c r="CE20" s="245"/>
      <c r="CF20" s="245"/>
      <c r="CG20" s="245"/>
      <c r="CH20" s="284">
        <f>+CF20-CG20</f>
        <v>0</v>
      </c>
      <c r="CI20" s="245"/>
      <c r="CJ20" s="245"/>
      <c r="CK20" s="245"/>
      <c r="CL20" s="284">
        <f>+CJ20-CK20</f>
        <v>0</v>
      </c>
      <c r="CM20" s="245"/>
      <c r="CN20" s="245"/>
      <c r="CO20" s="245"/>
      <c r="CP20" s="284">
        <f>+CN20-CO20</f>
        <v>0</v>
      </c>
      <c r="CQ20" s="245"/>
      <c r="CR20" s="245"/>
      <c r="CS20" s="245"/>
      <c r="CT20" s="284">
        <f>+CR20-CS20</f>
        <v>0</v>
      </c>
      <c r="CU20" s="245"/>
      <c r="CV20" s="245"/>
      <c r="CW20" s="245"/>
      <c r="CX20" s="284">
        <f>+CV20-CW20</f>
        <v>0</v>
      </c>
      <c r="CY20" s="245"/>
      <c r="CZ20" s="245"/>
      <c r="DA20" s="245"/>
      <c r="DB20" s="284">
        <f>+CZ20-DA20</f>
        <v>0</v>
      </c>
      <c r="DC20" s="245"/>
      <c r="DD20" s="245"/>
      <c r="DE20" s="245"/>
      <c r="DF20" s="284">
        <f>+DD20-DE20</f>
        <v>0</v>
      </c>
      <c r="DG20" s="245"/>
      <c r="DH20" s="245"/>
      <c r="DI20" s="245"/>
      <c r="DJ20" s="284">
        <f>+DH20-DI20</f>
        <v>0</v>
      </c>
      <c r="DK20" s="245"/>
      <c r="DL20" s="245"/>
      <c r="DM20" s="245"/>
      <c r="DN20" s="284">
        <f>+DL20-DM20</f>
        <v>0</v>
      </c>
      <c r="DO20" s="245"/>
      <c r="DP20" s="245"/>
      <c r="DQ20" s="245"/>
      <c r="DR20" s="284">
        <f>+DP20-DQ20</f>
        <v>0</v>
      </c>
      <c r="DS20" s="245"/>
      <c r="DT20" s="245"/>
      <c r="DU20" s="245"/>
      <c r="DV20" s="284">
        <f>+DT20-DU20</f>
        <v>0</v>
      </c>
      <c r="DW20" s="245"/>
      <c r="DX20" s="245"/>
      <c r="DY20" s="245"/>
      <c r="DZ20" s="284">
        <f>+DX20-DY20</f>
        <v>0</v>
      </c>
      <c r="EA20" s="245"/>
      <c r="EB20" s="245"/>
      <c r="EC20" s="245"/>
      <c r="ED20" s="284">
        <f>+EB20-EC20</f>
        <v>0</v>
      </c>
      <c r="EE20" s="245"/>
      <c r="EF20" s="245"/>
      <c r="EG20" s="245"/>
      <c r="EH20" s="284">
        <f>+EF20-EG20</f>
        <v>0</v>
      </c>
      <c r="EI20" s="245"/>
      <c r="EJ20" s="245"/>
      <c r="EK20" s="245"/>
      <c r="EL20" s="284">
        <f>+EJ20-EK20</f>
        <v>0</v>
      </c>
      <c r="EM20" s="245"/>
      <c r="EN20" s="245"/>
      <c r="EO20" s="245"/>
      <c r="EP20" s="284">
        <f>+EN20-EO20</f>
        <v>0</v>
      </c>
      <c r="EQ20" s="245"/>
      <c r="ER20" s="245"/>
      <c r="ES20" s="245"/>
      <c r="ET20" s="284">
        <f>+ER20-ES20</f>
        <v>0</v>
      </c>
      <c r="EU20" s="245"/>
      <c r="EV20" s="245"/>
      <c r="EW20" s="245"/>
      <c r="EX20" s="284">
        <f>+EV20-EW20</f>
        <v>0</v>
      </c>
      <c r="EY20" s="245"/>
      <c r="EZ20" s="245"/>
      <c r="FA20" s="245"/>
      <c r="FB20" s="284">
        <f>+EZ20-FA20</f>
        <v>0</v>
      </c>
      <c r="FC20" s="245"/>
      <c r="FD20" s="245"/>
      <c r="FE20" s="245"/>
      <c r="FF20" s="284">
        <f>+FD20-FE20</f>
        <v>0</v>
      </c>
      <c r="FG20" s="245"/>
      <c r="FH20" s="245"/>
      <c r="FI20" s="245"/>
      <c r="FJ20" s="284">
        <f>+FH20-FI20</f>
        <v>0</v>
      </c>
      <c r="FK20" s="245"/>
      <c r="FL20" s="245"/>
      <c r="FM20" s="245"/>
      <c r="FN20" s="284">
        <f>+FL20-FM20</f>
        <v>0</v>
      </c>
      <c r="FO20" s="245"/>
      <c r="FP20" s="245"/>
      <c r="FQ20" s="245"/>
      <c r="FR20" s="284">
        <f>+FP20-FQ20</f>
        <v>0</v>
      </c>
      <c r="FS20" s="245"/>
      <c r="FT20" s="245"/>
      <c r="FU20" s="245"/>
      <c r="FV20" s="284">
        <f>+FT20-FU20</f>
        <v>0</v>
      </c>
      <c r="FW20" s="245"/>
      <c r="FX20" s="245"/>
      <c r="FY20" s="245"/>
      <c r="FZ20" s="284">
        <f>+FX20-FY20</f>
        <v>0</v>
      </c>
      <c r="GA20" s="245"/>
      <c r="GB20" s="245"/>
      <c r="GC20" s="245"/>
      <c r="GD20" s="284">
        <f>+GB20-GC20</f>
        <v>0</v>
      </c>
      <c r="GE20" s="245"/>
      <c r="GF20" s="245"/>
      <c r="GG20" s="245"/>
      <c r="GH20" s="284">
        <f>+GF20-GG20</f>
        <v>0</v>
      </c>
      <c r="GI20" s="245"/>
      <c r="GJ20" s="245"/>
      <c r="GK20" s="245"/>
      <c r="GL20" s="284">
        <f>+GJ20-GK20</f>
        <v>0</v>
      </c>
      <c r="GM20" s="245"/>
      <c r="GN20" s="245"/>
      <c r="GO20" s="245"/>
      <c r="GP20" s="284">
        <f>+GN20-GO20</f>
        <v>0</v>
      </c>
      <c r="GQ20" s="245"/>
      <c r="GR20" s="245"/>
      <c r="GS20" s="245"/>
      <c r="GT20" s="284">
        <f>+GR20-GS20</f>
        <v>0</v>
      </c>
      <c r="GU20" s="245"/>
      <c r="GV20" s="245"/>
      <c r="GW20" s="245"/>
      <c r="GX20" s="284">
        <f>+GV20-GW20</f>
        <v>0</v>
      </c>
      <c r="GY20" s="245"/>
      <c r="GZ20" s="245"/>
      <c r="HA20" s="245"/>
      <c r="HB20" s="284">
        <f>+GZ20-HA20</f>
        <v>0</v>
      </c>
      <c r="HC20" s="245"/>
      <c r="HD20" s="245"/>
      <c r="HE20" s="245"/>
      <c r="HF20" s="284">
        <f>+HD20-HE20</f>
        <v>0</v>
      </c>
      <c r="HG20" s="245"/>
      <c r="HH20" s="245"/>
      <c r="HI20" s="245"/>
      <c r="HJ20" s="284">
        <f>+HH20-HI20</f>
        <v>0</v>
      </c>
      <c r="HK20" s="245"/>
      <c r="HL20" s="245"/>
      <c r="HM20" s="245"/>
      <c r="HN20" s="284">
        <f>+HL20-HM20</f>
        <v>0</v>
      </c>
      <c r="HO20" s="245"/>
      <c r="HP20" s="245"/>
      <c r="HQ20" s="245"/>
      <c r="HR20" s="284">
        <f>+HP20-HQ20</f>
        <v>0</v>
      </c>
      <c r="HS20" s="245"/>
      <c r="HT20" s="245"/>
      <c r="HU20" s="245"/>
      <c r="HV20" s="284">
        <f>+HT20-HU20</f>
        <v>0</v>
      </c>
      <c r="HW20" s="245"/>
      <c r="HX20" s="245"/>
      <c r="HY20" s="245"/>
      <c r="HZ20" s="284">
        <f>+HX20-HY20</f>
        <v>0</v>
      </c>
      <c r="IA20" s="245"/>
      <c r="IB20" s="245"/>
      <c r="IC20" s="245"/>
      <c r="ID20" s="284">
        <f>+IB20-IC20</f>
        <v>0</v>
      </c>
      <c r="IE20" s="245"/>
      <c r="IF20" s="245"/>
      <c r="IG20" s="245"/>
      <c r="IH20" s="284">
        <f>+IF20-IG20</f>
        <v>0</v>
      </c>
      <c r="II20" s="245"/>
      <c r="IJ20" s="245"/>
      <c r="IK20" s="245"/>
      <c r="IL20" s="284">
        <f>+IJ20-IK20</f>
        <v>0</v>
      </c>
      <c r="IM20" s="245"/>
      <c r="IN20" s="245"/>
      <c r="IO20" s="245"/>
      <c r="IP20" s="284">
        <f>+IN20-IO20</f>
        <v>0</v>
      </c>
      <c r="IQ20" s="253">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53">
        <f t="shared" si="4"/>
        <v>0</v>
      </c>
      <c r="IS20" s="253">
        <f t="shared" si="4"/>
        <v>0</v>
      </c>
      <c r="IT20" s="253">
        <f t="shared" si="4"/>
        <v>0</v>
      </c>
    </row>
    <row r="21" spans="1:254" ht="15" customHeight="1" x14ac:dyDescent="0.2">
      <c r="A21" s="319" t="s">
        <v>163</v>
      </c>
      <c r="B21" s="239" t="s">
        <v>733</v>
      </c>
      <c r="C21" s="245"/>
      <c r="D21" s="245"/>
      <c r="E21" s="245"/>
      <c r="F21" s="284">
        <f t="shared" si="0"/>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45"/>
      <c r="AR21" s="245"/>
      <c r="AS21" s="245"/>
      <c r="AT21" s="284">
        <f>+AR21-AS21</f>
        <v>0</v>
      </c>
      <c r="AU21" s="245"/>
      <c r="AV21" s="245"/>
      <c r="AW21" s="245"/>
      <c r="AX21" s="284">
        <f>+AV21-AW21</f>
        <v>0</v>
      </c>
      <c r="AY21" s="245"/>
      <c r="AZ21" s="245"/>
      <c r="BA21" s="245"/>
      <c r="BB21" s="284">
        <f>+AZ21-BA21</f>
        <v>0</v>
      </c>
      <c r="BC21" s="245"/>
      <c r="BD21" s="245"/>
      <c r="BE21" s="245"/>
      <c r="BF21" s="284">
        <f>+BD21-BE21</f>
        <v>0</v>
      </c>
      <c r="BG21" s="245"/>
      <c r="BH21" s="245"/>
      <c r="BI21" s="245"/>
      <c r="BJ21" s="284">
        <f>+BH21-BI21</f>
        <v>0</v>
      </c>
      <c r="BK21" s="245"/>
      <c r="BL21" s="245"/>
      <c r="BM21" s="245"/>
      <c r="BN21" s="284">
        <f>+BL21-BM21</f>
        <v>0</v>
      </c>
      <c r="BO21" s="245"/>
      <c r="BP21" s="245"/>
      <c r="BQ21" s="245"/>
      <c r="BR21" s="284">
        <f>+BP21-BQ21</f>
        <v>0</v>
      </c>
      <c r="BS21" s="245"/>
      <c r="BT21" s="245"/>
      <c r="BU21" s="245"/>
      <c r="BV21" s="284">
        <f>+BT21-BU21</f>
        <v>0</v>
      </c>
      <c r="BW21" s="245"/>
      <c r="BX21" s="245"/>
      <c r="BY21" s="245"/>
      <c r="BZ21" s="284">
        <f>+BX21-BY21</f>
        <v>0</v>
      </c>
      <c r="CA21" s="245"/>
      <c r="CB21" s="245"/>
      <c r="CC21" s="245"/>
      <c r="CD21" s="284">
        <f>+CB21-CC21</f>
        <v>0</v>
      </c>
      <c r="CE21" s="245"/>
      <c r="CF21" s="245"/>
      <c r="CG21" s="245"/>
      <c r="CH21" s="284">
        <f>+CF21-CG21</f>
        <v>0</v>
      </c>
      <c r="CI21" s="245"/>
      <c r="CJ21" s="245"/>
      <c r="CK21" s="245"/>
      <c r="CL21" s="284">
        <f>+CJ21-CK21</f>
        <v>0</v>
      </c>
      <c r="CM21" s="245"/>
      <c r="CN21" s="245"/>
      <c r="CO21" s="245"/>
      <c r="CP21" s="284">
        <f>+CN21-CO21</f>
        <v>0</v>
      </c>
      <c r="CQ21" s="245"/>
      <c r="CR21" s="245"/>
      <c r="CS21" s="245"/>
      <c r="CT21" s="284">
        <f>+CR21-CS21</f>
        <v>0</v>
      </c>
      <c r="CU21" s="245"/>
      <c r="CV21" s="245"/>
      <c r="CW21" s="245"/>
      <c r="CX21" s="284">
        <f>+CV21-CW21</f>
        <v>0</v>
      </c>
      <c r="CY21" s="245"/>
      <c r="CZ21" s="245"/>
      <c r="DA21" s="245"/>
      <c r="DB21" s="284">
        <f>+CZ21-DA21</f>
        <v>0</v>
      </c>
      <c r="DC21" s="245"/>
      <c r="DD21" s="245"/>
      <c r="DE21" s="245"/>
      <c r="DF21" s="284">
        <f>+DD21-DE21</f>
        <v>0</v>
      </c>
      <c r="DG21" s="245"/>
      <c r="DH21" s="245"/>
      <c r="DI21" s="245"/>
      <c r="DJ21" s="284">
        <f>+DH21-DI21</f>
        <v>0</v>
      </c>
      <c r="DK21" s="245"/>
      <c r="DL21" s="245"/>
      <c r="DM21" s="245"/>
      <c r="DN21" s="284">
        <f>+DL21-DM21</f>
        <v>0</v>
      </c>
      <c r="DO21" s="245"/>
      <c r="DP21" s="245"/>
      <c r="DQ21" s="245"/>
      <c r="DR21" s="284">
        <f>+DP21-DQ21</f>
        <v>0</v>
      </c>
      <c r="DS21" s="245"/>
      <c r="DT21" s="245"/>
      <c r="DU21" s="245"/>
      <c r="DV21" s="284">
        <f>+DT21-DU21</f>
        <v>0</v>
      </c>
      <c r="DW21" s="245"/>
      <c r="DX21" s="245"/>
      <c r="DY21" s="245"/>
      <c r="DZ21" s="284">
        <f>+DX21-DY21</f>
        <v>0</v>
      </c>
      <c r="EA21" s="245"/>
      <c r="EB21" s="245"/>
      <c r="EC21" s="245"/>
      <c r="ED21" s="284">
        <f>+EB21-EC21</f>
        <v>0</v>
      </c>
      <c r="EE21" s="245"/>
      <c r="EF21" s="245"/>
      <c r="EG21" s="245"/>
      <c r="EH21" s="284">
        <f>+EF21-EG21</f>
        <v>0</v>
      </c>
      <c r="EI21" s="245"/>
      <c r="EJ21" s="245"/>
      <c r="EK21" s="245"/>
      <c r="EL21" s="284">
        <f>+EJ21-EK21</f>
        <v>0</v>
      </c>
      <c r="EM21" s="245"/>
      <c r="EN21" s="245"/>
      <c r="EO21" s="245"/>
      <c r="EP21" s="284">
        <f>+EN21-EO21</f>
        <v>0</v>
      </c>
      <c r="EQ21" s="245"/>
      <c r="ER21" s="245"/>
      <c r="ES21" s="245"/>
      <c r="ET21" s="284">
        <f>+ER21-ES21</f>
        <v>0</v>
      </c>
      <c r="EU21" s="245"/>
      <c r="EV21" s="245"/>
      <c r="EW21" s="245"/>
      <c r="EX21" s="284">
        <f>+EV21-EW21</f>
        <v>0</v>
      </c>
      <c r="EY21" s="245"/>
      <c r="EZ21" s="245"/>
      <c r="FA21" s="245"/>
      <c r="FB21" s="284">
        <f>+EZ21-FA21</f>
        <v>0</v>
      </c>
      <c r="FC21" s="245"/>
      <c r="FD21" s="245"/>
      <c r="FE21" s="245"/>
      <c r="FF21" s="284">
        <f>+FD21-FE21</f>
        <v>0</v>
      </c>
      <c r="FG21" s="245"/>
      <c r="FH21" s="245"/>
      <c r="FI21" s="245"/>
      <c r="FJ21" s="284">
        <f>+FH21-FI21</f>
        <v>0</v>
      </c>
      <c r="FK21" s="245"/>
      <c r="FL21" s="245"/>
      <c r="FM21" s="245"/>
      <c r="FN21" s="284">
        <f>+FL21-FM21</f>
        <v>0</v>
      </c>
      <c r="FO21" s="245"/>
      <c r="FP21" s="245"/>
      <c r="FQ21" s="245"/>
      <c r="FR21" s="284">
        <f>+FP21-FQ21</f>
        <v>0</v>
      </c>
      <c r="FS21" s="245"/>
      <c r="FT21" s="245"/>
      <c r="FU21" s="245"/>
      <c r="FV21" s="284">
        <f>+FT21-FU21</f>
        <v>0</v>
      </c>
      <c r="FW21" s="245"/>
      <c r="FX21" s="245"/>
      <c r="FY21" s="245"/>
      <c r="FZ21" s="284">
        <f>+FX21-FY21</f>
        <v>0</v>
      </c>
      <c r="GA21" s="245"/>
      <c r="GB21" s="245"/>
      <c r="GC21" s="245"/>
      <c r="GD21" s="284">
        <f>+GB21-GC21</f>
        <v>0</v>
      </c>
      <c r="GE21" s="245"/>
      <c r="GF21" s="245"/>
      <c r="GG21" s="245"/>
      <c r="GH21" s="284">
        <f>+GF21-GG21</f>
        <v>0</v>
      </c>
      <c r="GI21" s="245"/>
      <c r="GJ21" s="245"/>
      <c r="GK21" s="245"/>
      <c r="GL21" s="284">
        <f>+GJ21-GK21</f>
        <v>0</v>
      </c>
      <c r="GM21" s="245"/>
      <c r="GN21" s="245"/>
      <c r="GO21" s="245"/>
      <c r="GP21" s="284">
        <f>+GN21-GO21</f>
        <v>0</v>
      </c>
      <c r="GQ21" s="245"/>
      <c r="GR21" s="245"/>
      <c r="GS21" s="245"/>
      <c r="GT21" s="284">
        <f>+GR21-GS21</f>
        <v>0</v>
      </c>
      <c r="GU21" s="245"/>
      <c r="GV21" s="245"/>
      <c r="GW21" s="245"/>
      <c r="GX21" s="284">
        <f>+GV21-GW21</f>
        <v>0</v>
      </c>
      <c r="GY21" s="245"/>
      <c r="GZ21" s="245"/>
      <c r="HA21" s="245"/>
      <c r="HB21" s="284">
        <f>+GZ21-HA21</f>
        <v>0</v>
      </c>
      <c r="HC21" s="245"/>
      <c r="HD21" s="245"/>
      <c r="HE21" s="245"/>
      <c r="HF21" s="284">
        <f>+HD21-HE21</f>
        <v>0</v>
      </c>
      <c r="HG21" s="245"/>
      <c r="HH21" s="245"/>
      <c r="HI21" s="245"/>
      <c r="HJ21" s="284">
        <f>+HH21-HI21</f>
        <v>0</v>
      </c>
      <c r="HK21" s="245"/>
      <c r="HL21" s="245"/>
      <c r="HM21" s="245"/>
      <c r="HN21" s="284">
        <f>+HL21-HM21</f>
        <v>0</v>
      </c>
      <c r="HO21" s="245"/>
      <c r="HP21" s="245"/>
      <c r="HQ21" s="245"/>
      <c r="HR21" s="284">
        <f>+HP21-HQ21</f>
        <v>0</v>
      </c>
      <c r="HS21" s="245"/>
      <c r="HT21" s="245"/>
      <c r="HU21" s="245"/>
      <c r="HV21" s="284">
        <f>+HT21-HU21</f>
        <v>0</v>
      </c>
      <c r="HW21" s="245"/>
      <c r="HX21" s="245"/>
      <c r="HY21" s="245"/>
      <c r="HZ21" s="284">
        <f>+HX21-HY21</f>
        <v>0</v>
      </c>
      <c r="IA21" s="245"/>
      <c r="IB21" s="245"/>
      <c r="IC21" s="245"/>
      <c r="ID21" s="284">
        <f>+IB21-IC21</f>
        <v>0</v>
      </c>
      <c r="IE21" s="245"/>
      <c r="IF21" s="245"/>
      <c r="IG21" s="245"/>
      <c r="IH21" s="284">
        <f>+IF21-IG21</f>
        <v>0</v>
      </c>
      <c r="II21" s="245"/>
      <c r="IJ21" s="245"/>
      <c r="IK21" s="245"/>
      <c r="IL21" s="284">
        <f>+IJ21-IK21</f>
        <v>0</v>
      </c>
      <c r="IM21" s="245"/>
      <c r="IN21" s="245"/>
      <c r="IO21" s="245"/>
      <c r="IP21" s="284">
        <f>+IN21-IO21</f>
        <v>0</v>
      </c>
      <c r="IQ21" s="253">
        <f t="shared" si="4"/>
        <v>0</v>
      </c>
      <c r="IR21" s="253">
        <f t="shared" si="4"/>
        <v>0</v>
      </c>
      <c r="IS21" s="253">
        <f t="shared" si="4"/>
        <v>0</v>
      </c>
      <c r="IT21" s="253">
        <f t="shared" si="4"/>
        <v>0</v>
      </c>
    </row>
    <row r="22" spans="1:254" customFormat="1" ht="15" customHeight="1" x14ac:dyDescent="0.25">
      <c r="A22" s="336">
        <v>450000</v>
      </c>
      <c r="B22" s="8" t="s">
        <v>865</v>
      </c>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3"/>
      <c r="DI22" s="253"/>
      <c r="DJ22" s="253"/>
      <c r="DK22" s="253"/>
      <c r="DL22" s="253"/>
      <c r="DM22" s="253"/>
      <c r="DN22" s="253"/>
      <c r="DO22" s="253"/>
      <c r="DP22" s="253"/>
      <c r="DQ22" s="253"/>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253"/>
      <c r="GF22" s="253"/>
      <c r="GG22" s="253"/>
      <c r="GH22" s="253"/>
      <c r="GI22" s="253"/>
      <c r="GJ22" s="253"/>
      <c r="GK22" s="253"/>
      <c r="GL22" s="253"/>
      <c r="GM22" s="253"/>
      <c r="GN22" s="253"/>
      <c r="GO22" s="253"/>
      <c r="GP22" s="253"/>
      <c r="GQ22" s="253"/>
      <c r="GR22" s="253"/>
      <c r="GS22" s="253"/>
      <c r="GT22" s="253"/>
      <c r="GU22" s="253"/>
      <c r="GV22" s="253"/>
      <c r="GW22" s="253"/>
      <c r="GX22" s="253"/>
      <c r="GY22" s="253"/>
      <c r="GZ22" s="253"/>
      <c r="HA22" s="253"/>
      <c r="HB22" s="253"/>
      <c r="HC22" s="253"/>
      <c r="HD22" s="253"/>
      <c r="HE22" s="253"/>
      <c r="HF22" s="253"/>
      <c r="HG22" s="253"/>
      <c r="HH22" s="253"/>
      <c r="HI22" s="253"/>
      <c r="HJ22" s="253"/>
      <c r="HK22" s="253"/>
      <c r="HL22" s="253"/>
      <c r="HM22" s="253"/>
      <c r="HN22" s="253"/>
      <c r="HO22" s="253"/>
      <c r="HP22" s="253"/>
      <c r="HQ22" s="253"/>
      <c r="HR22" s="253"/>
      <c r="HS22" s="253"/>
      <c r="HT22" s="253"/>
      <c r="HU22" s="253"/>
      <c r="HV22" s="253"/>
      <c r="HW22" s="253"/>
      <c r="HX22" s="253"/>
      <c r="HY22" s="253"/>
      <c r="HZ22" s="253"/>
      <c r="IA22" s="253"/>
      <c r="IB22" s="253"/>
      <c r="IC22" s="253"/>
      <c r="ID22" s="253"/>
      <c r="IE22" s="253"/>
      <c r="IF22" s="253"/>
      <c r="IG22" s="253"/>
      <c r="IH22" s="253"/>
      <c r="II22" s="253"/>
      <c r="IJ22" s="253"/>
      <c r="IK22" s="253"/>
      <c r="IL22" s="253"/>
      <c r="IM22" s="253"/>
      <c r="IN22" s="253"/>
      <c r="IO22" s="253"/>
      <c r="IP22" s="253"/>
      <c r="IQ22" s="253"/>
      <c r="IR22" s="253"/>
      <c r="IS22" s="253"/>
      <c r="IT22" s="253"/>
    </row>
    <row r="23" spans="1:254" ht="15" customHeight="1" x14ac:dyDescent="0.2">
      <c r="A23" s="319">
        <v>100</v>
      </c>
      <c r="B23" s="239" t="s">
        <v>732</v>
      </c>
      <c r="C23" s="245"/>
      <c r="D23" s="245"/>
      <c r="E23" s="245"/>
      <c r="F23" s="284">
        <f t="shared" si="0"/>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c r="AE23" s="245"/>
      <c r="AF23" s="245"/>
      <c r="AG23" s="245"/>
      <c r="AH23" s="284">
        <f>+AF23-AG23</f>
        <v>0</v>
      </c>
      <c r="AI23" s="245"/>
      <c r="AJ23" s="245"/>
      <c r="AK23" s="245"/>
      <c r="AL23" s="284">
        <f>+AJ23-AK23</f>
        <v>0</v>
      </c>
      <c r="AM23" s="245"/>
      <c r="AN23" s="245"/>
      <c r="AO23" s="245"/>
      <c r="AP23" s="284">
        <f>+AN23-AO23</f>
        <v>0</v>
      </c>
      <c r="AQ23" s="245"/>
      <c r="AR23" s="245"/>
      <c r="AS23" s="245"/>
      <c r="AT23" s="284">
        <f>+AR23-AS23</f>
        <v>0</v>
      </c>
      <c r="AU23" s="245"/>
      <c r="AV23" s="245"/>
      <c r="AW23" s="245"/>
      <c r="AX23" s="284">
        <f>+AV23-AW23</f>
        <v>0</v>
      </c>
      <c r="AY23" s="245"/>
      <c r="AZ23" s="245"/>
      <c r="BA23" s="245"/>
      <c r="BB23" s="284">
        <f>+AZ23-BA23</f>
        <v>0</v>
      </c>
      <c r="BC23" s="245"/>
      <c r="BD23" s="245"/>
      <c r="BE23" s="245"/>
      <c r="BF23" s="284">
        <f>+BD23-BE23</f>
        <v>0</v>
      </c>
      <c r="BG23" s="245"/>
      <c r="BH23" s="245"/>
      <c r="BI23" s="245"/>
      <c r="BJ23" s="284">
        <f>+BH23-BI23</f>
        <v>0</v>
      </c>
      <c r="BK23" s="245"/>
      <c r="BL23" s="245"/>
      <c r="BM23" s="245"/>
      <c r="BN23" s="284">
        <f>+BL23-BM23</f>
        <v>0</v>
      </c>
      <c r="BO23" s="245"/>
      <c r="BP23" s="245"/>
      <c r="BQ23" s="245"/>
      <c r="BR23" s="284">
        <f>+BP23-BQ23</f>
        <v>0</v>
      </c>
      <c r="BS23" s="245"/>
      <c r="BT23" s="245"/>
      <c r="BU23" s="245"/>
      <c r="BV23" s="284">
        <f>+BT23-BU23</f>
        <v>0</v>
      </c>
      <c r="BW23" s="245"/>
      <c r="BX23" s="245"/>
      <c r="BY23" s="245"/>
      <c r="BZ23" s="284">
        <f>+BX23-BY23</f>
        <v>0</v>
      </c>
      <c r="CA23" s="245"/>
      <c r="CB23" s="245"/>
      <c r="CC23" s="245"/>
      <c r="CD23" s="284">
        <f>+CB23-CC23</f>
        <v>0</v>
      </c>
      <c r="CE23" s="245"/>
      <c r="CF23" s="245"/>
      <c r="CG23" s="245"/>
      <c r="CH23" s="284">
        <f>+CF23-CG23</f>
        <v>0</v>
      </c>
      <c r="CI23" s="245"/>
      <c r="CJ23" s="245"/>
      <c r="CK23" s="245"/>
      <c r="CL23" s="284">
        <f>+CJ23-CK23</f>
        <v>0</v>
      </c>
      <c r="CM23" s="245"/>
      <c r="CN23" s="245"/>
      <c r="CO23" s="245"/>
      <c r="CP23" s="284">
        <f>+CN23-CO23</f>
        <v>0</v>
      </c>
      <c r="CQ23" s="245"/>
      <c r="CR23" s="245"/>
      <c r="CS23" s="245"/>
      <c r="CT23" s="284">
        <f>+CR23-CS23</f>
        <v>0</v>
      </c>
      <c r="CU23" s="245"/>
      <c r="CV23" s="245"/>
      <c r="CW23" s="245"/>
      <c r="CX23" s="284">
        <f>+CV23-CW23</f>
        <v>0</v>
      </c>
      <c r="CY23" s="245"/>
      <c r="CZ23" s="245"/>
      <c r="DA23" s="245"/>
      <c r="DB23" s="284">
        <f>+CZ23-DA23</f>
        <v>0</v>
      </c>
      <c r="DC23" s="245"/>
      <c r="DD23" s="245"/>
      <c r="DE23" s="245"/>
      <c r="DF23" s="284">
        <f>+DD23-DE23</f>
        <v>0</v>
      </c>
      <c r="DG23" s="245"/>
      <c r="DH23" s="245"/>
      <c r="DI23" s="245"/>
      <c r="DJ23" s="284">
        <f>+DH23-DI23</f>
        <v>0</v>
      </c>
      <c r="DK23" s="245"/>
      <c r="DL23" s="245"/>
      <c r="DM23" s="245"/>
      <c r="DN23" s="284">
        <f>+DL23-DM23</f>
        <v>0</v>
      </c>
      <c r="DO23" s="245"/>
      <c r="DP23" s="245"/>
      <c r="DQ23" s="245"/>
      <c r="DR23" s="284">
        <f>+DP23-DQ23</f>
        <v>0</v>
      </c>
      <c r="DS23" s="245"/>
      <c r="DT23" s="245"/>
      <c r="DU23" s="245"/>
      <c r="DV23" s="284">
        <f>+DT23-DU23</f>
        <v>0</v>
      </c>
      <c r="DW23" s="245"/>
      <c r="DX23" s="245"/>
      <c r="DY23" s="245"/>
      <c r="DZ23" s="284">
        <f>+DX23-DY23</f>
        <v>0</v>
      </c>
      <c r="EA23" s="245"/>
      <c r="EB23" s="245"/>
      <c r="EC23" s="245"/>
      <c r="ED23" s="284">
        <f>+EB23-EC23</f>
        <v>0</v>
      </c>
      <c r="EE23" s="245"/>
      <c r="EF23" s="245"/>
      <c r="EG23" s="245"/>
      <c r="EH23" s="284">
        <f>+EF23-EG23</f>
        <v>0</v>
      </c>
      <c r="EI23" s="245"/>
      <c r="EJ23" s="245"/>
      <c r="EK23" s="245"/>
      <c r="EL23" s="284">
        <f>+EJ23-EK23</f>
        <v>0</v>
      </c>
      <c r="EM23" s="245"/>
      <c r="EN23" s="245"/>
      <c r="EO23" s="245"/>
      <c r="EP23" s="284">
        <f>+EN23-EO23</f>
        <v>0</v>
      </c>
      <c r="EQ23" s="245"/>
      <c r="ER23" s="245"/>
      <c r="ES23" s="245"/>
      <c r="ET23" s="284">
        <f>+ER23-ES23</f>
        <v>0</v>
      </c>
      <c r="EU23" s="245"/>
      <c r="EV23" s="245"/>
      <c r="EW23" s="245"/>
      <c r="EX23" s="284">
        <f>+EV23-EW23</f>
        <v>0</v>
      </c>
      <c r="EY23" s="245"/>
      <c r="EZ23" s="245"/>
      <c r="FA23" s="245"/>
      <c r="FB23" s="284">
        <f>+EZ23-FA23</f>
        <v>0</v>
      </c>
      <c r="FC23" s="245"/>
      <c r="FD23" s="245"/>
      <c r="FE23" s="245"/>
      <c r="FF23" s="284">
        <f>+FD23-FE23</f>
        <v>0</v>
      </c>
      <c r="FG23" s="245"/>
      <c r="FH23" s="245"/>
      <c r="FI23" s="245"/>
      <c r="FJ23" s="284">
        <f>+FH23-FI23</f>
        <v>0</v>
      </c>
      <c r="FK23" s="245"/>
      <c r="FL23" s="245"/>
      <c r="FM23" s="245"/>
      <c r="FN23" s="284">
        <f>+FL23-FM23</f>
        <v>0</v>
      </c>
      <c r="FO23" s="245"/>
      <c r="FP23" s="245"/>
      <c r="FQ23" s="245"/>
      <c r="FR23" s="284">
        <f>+FP23-FQ23</f>
        <v>0</v>
      </c>
      <c r="FS23" s="245"/>
      <c r="FT23" s="245"/>
      <c r="FU23" s="245"/>
      <c r="FV23" s="284">
        <f>+FT23-FU23</f>
        <v>0</v>
      </c>
      <c r="FW23" s="245"/>
      <c r="FX23" s="245"/>
      <c r="FY23" s="245"/>
      <c r="FZ23" s="284">
        <f>+FX23-FY23</f>
        <v>0</v>
      </c>
      <c r="GA23" s="245"/>
      <c r="GB23" s="245"/>
      <c r="GC23" s="245"/>
      <c r="GD23" s="284">
        <f>+GB23-GC23</f>
        <v>0</v>
      </c>
      <c r="GE23" s="245"/>
      <c r="GF23" s="245"/>
      <c r="GG23" s="245"/>
      <c r="GH23" s="284">
        <f>+GF23-GG23</f>
        <v>0</v>
      </c>
      <c r="GI23" s="245"/>
      <c r="GJ23" s="245"/>
      <c r="GK23" s="245"/>
      <c r="GL23" s="284">
        <f>+GJ23-GK23</f>
        <v>0</v>
      </c>
      <c r="GM23" s="245"/>
      <c r="GN23" s="245"/>
      <c r="GO23" s="245"/>
      <c r="GP23" s="284">
        <f>+GN23-GO23</f>
        <v>0</v>
      </c>
      <c r="GQ23" s="245"/>
      <c r="GR23" s="245"/>
      <c r="GS23" s="245"/>
      <c r="GT23" s="284">
        <f>+GR23-GS23</f>
        <v>0</v>
      </c>
      <c r="GU23" s="245"/>
      <c r="GV23" s="245"/>
      <c r="GW23" s="245"/>
      <c r="GX23" s="284">
        <f>+GV23-GW23</f>
        <v>0</v>
      </c>
      <c r="GY23" s="245"/>
      <c r="GZ23" s="245"/>
      <c r="HA23" s="245"/>
      <c r="HB23" s="284">
        <f>+GZ23-HA23</f>
        <v>0</v>
      </c>
      <c r="HC23" s="245"/>
      <c r="HD23" s="245"/>
      <c r="HE23" s="245"/>
      <c r="HF23" s="284">
        <f>+HD23-HE23</f>
        <v>0</v>
      </c>
      <c r="HG23" s="245"/>
      <c r="HH23" s="245"/>
      <c r="HI23" s="245"/>
      <c r="HJ23" s="284">
        <f>+HH23-HI23</f>
        <v>0</v>
      </c>
      <c r="HK23" s="245"/>
      <c r="HL23" s="245"/>
      <c r="HM23" s="245"/>
      <c r="HN23" s="284">
        <f>+HL23-HM23</f>
        <v>0</v>
      </c>
      <c r="HO23" s="245"/>
      <c r="HP23" s="245"/>
      <c r="HQ23" s="245"/>
      <c r="HR23" s="284">
        <f>+HP23-HQ23</f>
        <v>0</v>
      </c>
      <c r="HS23" s="245"/>
      <c r="HT23" s="245"/>
      <c r="HU23" s="245"/>
      <c r="HV23" s="284">
        <f>+HT23-HU23</f>
        <v>0</v>
      </c>
      <c r="HW23" s="245"/>
      <c r="HX23" s="245"/>
      <c r="HY23" s="245"/>
      <c r="HZ23" s="284">
        <f>+HX23-HY23</f>
        <v>0</v>
      </c>
      <c r="IA23" s="245"/>
      <c r="IB23" s="245"/>
      <c r="IC23" s="245"/>
      <c r="ID23" s="284">
        <f>+IB23-IC23</f>
        <v>0</v>
      </c>
      <c r="IE23" s="245"/>
      <c r="IF23" s="245"/>
      <c r="IG23" s="245"/>
      <c r="IH23" s="284">
        <f>+IF23-IG23</f>
        <v>0</v>
      </c>
      <c r="II23" s="245"/>
      <c r="IJ23" s="245"/>
      <c r="IK23" s="245"/>
      <c r="IL23" s="284">
        <f>+IJ23-IK23</f>
        <v>0</v>
      </c>
      <c r="IM23" s="245"/>
      <c r="IN23" s="245"/>
      <c r="IO23" s="245"/>
      <c r="IP23" s="284">
        <f>+IN23-IO23</f>
        <v>0</v>
      </c>
      <c r="IQ23" s="253">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53">
        <f t="shared" si="5"/>
        <v>0</v>
      </c>
      <c r="IS23" s="253">
        <f t="shared" si="5"/>
        <v>0</v>
      </c>
      <c r="IT23" s="253">
        <f t="shared" si="5"/>
        <v>0</v>
      </c>
    </row>
    <row r="24" spans="1:254" ht="15" customHeight="1" x14ac:dyDescent="0.2">
      <c r="A24" s="319" t="s">
        <v>163</v>
      </c>
      <c r="B24" s="239" t="s">
        <v>733</v>
      </c>
      <c r="C24" s="245"/>
      <c r="D24" s="245"/>
      <c r="E24" s="245"/>
      <c r="F24" s="284">
        <f t="shared" si="0"/>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45"/>
      <c r="AR24" s="245"/>
      <c r="AS24" s="245"/>
      <c r="AT24" s="284">
        <f>+AR24-AS24</f>
        <v>0</v>
      </c>
      <c r="AU24" s="245"/>
      <c r="AV24" s="245"/>
      <c r="AW24" s="245"/>
      <c r="AX24" s="284">
        <f>+AV24-AW24</f>
        <v>0</v>
      </c>
      <c r="AY24" s="245"/>
      <c r="AZ24" s="245"/>
      <c r="BA24" s="245"/>
      <c r="BB24" s="284">
        <f>+AZ24-BA24</f>
        <v>0</v>
      </c>
      <c r="BC24" s="245"/>
      <c r="BD24" s="245"/>
      <c r="BE24" s="245"/>
      <c r="BF24" s="284">
        <f>+BD24-BE24</f>
        <v>0</v>
      </c>
      <c r="BG24" s="245"/>
      <c r="BH24" s="245"/>
      <c r="BI24" s="245"/>
      <c r="BJ24" s="284">
        <f>+BH24-BI24</f>
        <v>0</v>
      </c>
      <c r="BK24" s="245"/>
      <c r="BL24" s="245"/>
      <c r="BM24" s="245"/>
      <c r="BN24" s="284">
        <f>+BL24-BM24</f>
        <v>0</v>
      </c>
      <c r="BO24" s="245"/>
      <c r="BP24" s="245"/>
      <c r="BQ24" s="245"/>
      <c r="BR24" s="284">
        <f>+BP24-BQ24</f>
        <v>0</v>
      </c>
      <c r="BS24" s="245"/>
      <c r="BT24" s="245"/>
      <c r="BU24" s="245"/>
      <c r="BV24" s="284">
        <f>+BT24-BU24</f>
        <v>0</v>
      </c>
      <c r="BW24" s="245"/>
      <c r="BX24" s="245"/>
      <c r="BY24" s="245"/>
      <c r="BZ24" s="284">
        <f>+BX24-BY24</f>
        <v>0</v>
      </c>
      <c r="CA24" s="245"/>
      <c r="CB24" s="245"/>
      <c r="CC24" s="245"/>
      <c r="CD24" s="284">
        <f>+CB24-CC24</f>
        <v>0</v>
      </c>
      <c r="CE24" s="245"/>
      <c r="CF24" s="245"/>
      <c r="CG24" s="245"/>
      <c r="CH24" s="284">
        <f>+CF24-CG24</f>
        <v>0</v>
      </c>
      <c r="CI24" s="245"/>
      <c r="CJ24" s="245"/>
      <c r="CK24" s="245"/>
      <c r="CL24" s="284">
        <f>+CJ24-CK24</f>
        <v>0</v>
      </c>
      <c r="CM24" s="245"/>
      <c r="CN24" s="245"/>
      <c r="CO24" s="245"/>
      <c r="CP24" s="284">
        <f>+CN24-CO24</f>
        <v>0</v>
      </c>
      <c r="CQ24" s="245"/>
      <c r="CR24" s="245"/>
      <c r="CS24" s="245"/>
      <c r="CT24" s="284">
        <f>+CR24-CS24</f>
        <v>0</v>
      </c>
      <c r="CU24" s="245"/>
      <c r="CV24" s="245"/>
      <c r="CW24" s="245"/>
      <c r="CX24" s="284">
        <f>+CV24-CW24</f>
        <v>0</v>
      </c>
      <c r="CY24" s="245"/>
      <c r="CZ24" s="245"/>
      <c r="DA24" s="245"/>
      <c r="DB24" s="284">
        <f>+CZ24-DA24</f>
        <v>0</v>
      </c>
      <c r="DC24" s="245"/>
      <c r="DD24" s="245"/>
      <c r="DE24" s="245"/>
      <c r="DF24" s="284">
        <f>+DD24-DE24</f>
        <v>0</v>
      </c>
      <c r="DG24" s="245"/>
      <c r="DH24" s="245"/>
      <c r="DI24" s="245"/>
      <c r="DJ24" s="284">
        <f>+DH24-DI24</f>
        <v>0</v>
      </c>
      <c r="DK24" s="245"/>
      <c r="DL24" s="245"/>
      <c r="DM24" s="245"/>
      <c r="DN24" s="284">
        <f>+DL24-DM24</f>
        <v>0</v>
      </c>
      <c r="DO24" s="245"/>
      <c r="DP24" s="245"/>
      <c r="DQ24" s="245"/>
      <c r="DR24" s="284">
        <f>+DP24-DQ24</f>
        <v>0</v>
      </c>
      <c r="DS24" s="245"/>
      <c r="DT24" s="245"/>
      <c r="DU24" s="245"/>
      <c r="DV24" s="284">
        <f>+DT24-DU24</f>
        <v>0</v>
      </c>
      <c r="DW24" s="245"/>
      <c r="DX24" s="245"/>
      <c r="DY24" s="245"/>
      <c r="DZ24" s="284">
        <f>+DX24-DY24</f>
        <v>0</v>
      </c>
      <c r="EA24" s="245"/>
      <c r="EB24" s="245"/>
      <c r="EC24" s="245"/>
      <c r="ED24" s="284">
        <f>+EB24-EC24</f>
        <v>0</v>
      </c>
      <c r="EE24" s="245"/>
      <c r="EF24" s="245"/>
      <c r="EG24" s="245"/>
      <c r="EH24" s="284">
        <f>+EF24-EG24</f>
        <v>0</v>
      </c>
      <c r="EI24" s="245"/>
      <c r="EJ24" s="245"/>
      <c r="EK24" s="245"/>
      <c r="EL24" s="284">
        <f>+EJ24-EK24</f>
        <v>0</v>
      </c>
      <c r="EM24" s="245"/>
      <c r="EN24" s="245"/>
      <c r="EO24" s="245"/>
      <c r="EP24" s="284">
        <f>+EN24-EO24</f>
        <v>0</v>
      </c>
      <c r="EQ24" s="245"/>
      <c r="ER24" s="245"/>
      <c r="ES24" s="245"/>
      <c r="ET24" s="284">
        <f>+ER24-ES24</f>
        <v>0</v>
      </c>
      <c r="EU24" s="245"/>
      <c r="EV24" s="245"/>
      <c r="EW24" s="245"/>
      <c r="EX24" s="284">
        <f>+EV24-EW24</f>
        <v>0</v>
      </c>
      <c r="EY24" s="245"/>
      <c r="EZ24" s="245"/>
      <c r="FA24" s="245"/>
      <c r="FB24" s="284">
        <f>+EZ24-FA24</f>
        <v>0</v>
      </c>
      <c r="FC24" s="245"/>
      <c r="FD24" s="245"/>
      <c r="FE24" s="245"/>
      <c r="FF24" s="284">
        <f>+FD24-FE24</f>
        <v>0</v>
      </c>
      <c r="FG24" s="245"/>
      <c r="FH24" s="245"/>
      <c r="FI24" s="245"/>
      <c r="FJ24" s="284">
        <f>+FH24-FI24</f>
        <v>0</v>
      </c>
      <c r="FK24" s="245"/>
      <c r="FL24" s="245"/>
      <c r="FM24" s="245"/>
      <c r="FN24" s="284">
        <f>+FL24-FM24</f>
        <v>0</v>
      </c>
      <c r="FO24" s="245"/>
      <c r="FP24" s="245"/>
      <c r="FQ24" s="245"/>
      <c r="FR24" s="284">
        <f>+FP24-FQ24</f>
        <v>0</v>
      </c>
      <c r="FS24" s="245"/>
      <c r="FT24" s="245"/>
      <c r="FU24" s="245"/>
      <c r="FV24" s="284">
        <f>+FT24-FU24</f>
        <v>0</v>
      </c>
      <c r="FW24" s="245"/>
      <c r="FX24" s="245"/>
      <c r="FY24" s="245"/>
      <c r="FZ24" s="284">
        <f>+FX24-FY24</f>
        <v>0</v>
      </c>
      <c r="GA24" s="245"/>
      <c r="GB24" s="245"/>
      <c r="GC24" s="245"/>
      <c r="GD24" s="284">
        <f>+GB24-GC24</f>
        <v>0</v>
      </c>
      <c r="GE24" s="245"/>
      <c r="GF24" s="245"/>
      <c r="GG24" s="245"/>
      <c r="GH24" s="284">
        <f>+GF24-GG24</f>
        <v>0</v>
      </c>
      <c r="GI24" s="245"/>
      <c r="GJ24" s="245"/>
      <c r="GK24" s="245"/>
      <c r="GL24" s="284">
        <f>+GJ24-GK24</f>
        <v>0</v>
      </c>
      <c r="GM24" s="245"/>
      <c r="GN24" s="245"/>
      <c r="GO24" s="245"/>
      <c r="GP24" s="284">
        <f>+GN24-GO24</f>
        <v>0</v>
      </c>
      <c r="GQ24" s="245"/>
      <c r="GR24" s="245"/>
      <c r="GS24" s="245"/>
      <c r="GT24" s="284">
        <f>+GR24-GS24</f>
        <v>0</v>
      </c>
      <c r="GU24" s="245"/>
      <c r="GV24" s="245"/>
      <c r="GW24" s="245"/>
      <c r="GX24" s="284">
        <f>+GV24-GW24</f>
        <v>0</v>
      </c>
      <c r="GY24" s="245"/>
      <c r="GZ24" s="245"/>
      <c r="HA24" s="245"/>
      <c r="HB24" s="284">
        <f>+GZ24-HA24</f>
        <v>0</v>
      </c>
      <c r="HC24" s="245"/>
      <c r="HD24" s="245"/>
      <c r="HE24" s="245"/>
      <c r="HF24" s="284">
        <f>+HD24-HE24</f>
        <v>0</v>
      </c>
      <c r="HG24" s="245"/>
      <c r="HH24" s="245"/>
      <c r="HI24" s="245"/>
      <c r="HJ24" s="284">
        <f>+HH24-HI24</f>
        <v>0</v>
      </c>
      <c r="HK24" s="245"/>
      <c r="HL24" s="245"/>
      <c r="HM24" s="245"/>
      <c r="HN24" s="284">
        <f>+HL24-HM24</f>
        <v>0</v>
      </c>
      <c r="HO24" s="245"/>
      <c r="HP24" s="245"/>
      <c r="HQ24" s="245"/>
      <c r="HR24" s="284">
        <f>+HP24-HQ24</f>
        <v>0</v>
      </c>
      <c r="HS24" s="245"/>
      <c r="HT24" s="245"/>
      <c r="HU24" s="245"/>
      <c r="HV24" s="284">
        <f>+HT24-HU24</f>
        <v>0</v>
      </c>
      <c r="HW24" s="245"/>
      <c r="HX24" s="245"/>
      <c r="HY24" s="245"/>
      <c r="HZ24" s="284">
        <f>+HX24-HY24</f>
        <v>0</v>
      </c>
      <c r="IA24" s="245"/>
      <c r="IB24" s="245"/>
      <c r="IC24" s="245"/>
      <c r="ID24" s="284">
        <f>+IB24-IC24</f>
        <v>0</v>
      </c>
      <c r="IE24" s="245"/>
      <c r="IF24" s="245"/>
      <c r="IG24" s="245"/>
      <c r="IH24" s="284">
        <f>+IF24-IG24</f>
        <v>0</v>
      </c>
      <c r="II24" s="245"/>
      <c r="IJ24" s="245"/>
      <c r="IK24" s="245"/>
      <c r="IL24" s="284">
        <f>+IJ24-IK24</f>
        <v>0</v>
      </c>
      <c r="IM24" s="245"/>
      <c r="IN24" s="245"/>
      <c r="IO24" s="245"/>
      <c r="IP24" s="284">
        <f>+IN24-IO24</f>
        <v>0</v>
      </c>
      <c r="IQ24" s="253">
        <f t="shared" si="5"/>
        <v>0</v>
      </c>
      <c r="IR24" s="253">
        <f t="shared" si="5"/>
        <v>0</v>
      </c>
      <c r="IS24" s="253">
        <f t="shared" si="5"/>
        <v>0</v>
      </c>
      <c r="IT24" s="253">
        <f t="shared" si="5"/>
        <v>0</v>
      </c>
    </row>
    <row r="25" spans="1:254" customFormat="1" ht="15" customHeight="1" x14ac:dyDescent="0.25">
      <c r="A25" s="336">
        <v>460000</v>
      </c>
      <c r="B25" s="8" t="s">
        <v>866</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3"/>
      <c r="DV25" s="253"/>
      <c r="DW25" s="253"/>
      <c r="DX25" s="253"/>
      <c r="DY25" s="253"/>
      <c r="DZ25" s="253"/>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c r="FI25" s="253"/>
      <c r="FJ25" s="253"/>
      <c r="FK25" s="253"/>
      <c r="FL25" s="253"/>
      <c r="FM25" s="253"/>
      <c r="FN25" s="253"/>
      <c r="FO25" s="253"/>
      <c r="FP25" s="253"/>
      <c r="FQ25" s="253"/>
      <c r="FR25" s="253"/>
      <c r="FS25" s="253"/>
      <c r="FT25" s="253"/>
      <c r="FU25" s="253"/>
      <c r="FV25" s="253"/>
      <c r="FW25" s="253"/>
      <c r="FX25" s="253"/>
      <c r="FY25" s="253"/>
      <c r="FZ25" s="253"/>
      <c r="GA25" s="253"/>
      <c r="GB25" s="253"/>
      <c r="GC25" s="253"/>
      <c r="GD25" s="253"/>
      <c r="GE25" s="253"/>
      <c r="GF25" s="253"/>
      <c r="GG25" s="253"/>
      <c r="GH25" s="253"/>
      <c r="GI25" s="253"/>
      <c r="GJ25" s="253"/>
      <c r="GK25" s="253"/>
      <c r="GL25" s="253"/>
      <c r="GM25" s="253"/>
      <c r="GN25" s="253"/>
      <c r="GO25" s="253"/>
      <c r="GP25" s="253"/>
      <c r="GQ25" s="253"/>
      <c r="GR25" s="253"/>
      <c r="GS25" s="253"/>
      <c r="GT25" s="253"/>
      <c r="GU25" s="253"/>
      <c r="GV25" s="253"/>
      <c r="GW25" s="253"/>
      <c r="GX25" s="253"/>
      <c r="GY25" s="253"/>
      <c r="GZ25" s="253"/>
      <c r="HA25" s="253"/>
      <c r="HB25" s="253"/>
      <c r="HC25" s="253"/>
      <c r="HD25" s="253"/>
      <c r="HE25" s="253"/>
      <c r="HF25" s="253"/>
      <c r="HG25" s="253"/>
      <c r="HH25" s="253"/>
      <c r="HI25" s="253"/>
      <c r="HJ25" s="253"/>
      <c r="HK25" s="253"/>
      <c r="HL25" s="253"/>
      <c r="HM25" s="253"/>
      <c r="HN25" s="253"/>
      <c r="HO25" s="253"/>
      <c r="HP25" s="253"/>
      <c r="HQ25" s="253"/>
      <c r="HR25" s="253"/>
      <c r="HS25" s="253"/>
      <c r="HT25" s="253"/>
      <c r="HU25" s="253"/>
      <c r="HV25" s="253"/>
      <c r="HW25" s="253"/>
      <c r="HX25" s="253"/>
      <c r="HY25" s="253"/>
      <c r="HZ25" s="253"/>
      <c r="IA25" s="253"/>
      <c r="IB25" s="253"/>
      <c r="IC25" s="253"/>
      <c r="ID25" s="253"/>
      <c r="IE25" s="253"/>
      <c r="IF25" s="253"/>
      <c r="IG25" s="253"/>
      <c r="IH25" s="253"/>
      <c r="II25" s="253"/>
      <c r="IJ25" s="253"/>
      <c r="IK25" s="253"/>
      <c r="IL25" s="253"/>
      <c r="IM25" s="253"/>
      <c r="IN25" s="253"/>
      <c r="IO25" s="253"/>
      <c r="IP25" s="253"/>
      <c r="IQ25" s="253"/>
      <c r="IR25" s="253"/>
      <c r="IS25" s="253"/>
      <c r="IT25" s="253"/>
    </row>
    <row r="26" spans="1:254" ht="15" customHeight="1" x14ac:dyDescent="0.2">
      <c r="A26" s="319">
        <v>100</v>
      </c>
      <c r="B26" s="239" t="s">
        <v>732</v>
      </c>
      <c r="C26" s="245"/>
      <c r="D26" s="245"/>
      <c r="E26" s="245"/>
      <c r="F26" s="284">
        <f t="shared" si="0"/>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c r="AE26" s="245"/>
      <c r="AF26" s="245"/>
      <c r="AG26" s="245"/>
      <c r="AH26" s="284">
        <f>+AF26-AG26</f>
        <v>0</v>
      </c>
      <c r="AI26" s="245"/>
      <c r="AJ26" s="245"/>
      <c r="AK26" s="245"/>
      <c r="AL26" s="284">
        <f>+AJ26-AK26</f>
        <v>0</v>
      </c>
      <c r="AM26" s="245"/>
      <c r="AN26" s="245"/>
      <c r="AO26" s="245"/>
      <c r="AP26" s="284">
        <f>+AN26-AO26</f>
        <v>0</v>
      </c>
      <c r="AQ26" s="245"/>
      <c r="AR26" s="245"/>
      <c r="AS26" s="245"/>
      <c r="AT26" s="284">
        <f>+AR26-AS26</f>
        <v>0</v>
      </c>
      <c r="AU26" s="245"/>
      <c r="AV26" s="245"/>
      <c r="AW26" s="245"/>
      <c r="AX26" s="284">
        <f>+AV26-AW26</f>
        <v>0</v>
      </c>
      <c r="AY26" s="245"/>
      <c r="AZ26" s="245"/>
      <c r="BA26" s="245"/>
      <c r="BB26" s="284">
        <f>+AZ26-BA26</f>
        <v>0</v>
      </c>
      <c r="BC26" s="245"/>
      <c r="BD26" s="245"/>
      <c r="BE26" s="245"/>
      <c r="BF26" s="284">
        <f>+BD26-BE26</f>
        <v>0</v>
      </c>
      <c r="BG26" s="245"/>
      <c r="BH26" s="245"/>
      <c r="BI26" s="245"/>
      <c r="BJ26" s="284">
        <f>+BH26-BI26</f>
        <v>0</v>
      </c>
      <c r="BK26" s="245"/>
      <c r="BL26" s="245"/>
      <c r="BM26" s="245"/>
      <c r="BN26" s="284">
        <f>+BL26-BM26</f>
        <v>0</v>
      </c>
      <c r="BO26" s="245"/>
      <c r="BP26" s="245"/>
      <c r="BQ26" s="245"/>
      <c r="BR26" s="284">
        <f>+BP26-BQ26</f>
        <v>0</v>
      </c>
      <c r="BS26" s="245"/>
      <c r="BT26" s="245"/>
      <c r="BU26" s="245"/>
      <c r="BV26" s="284">
        <f>+BT26-BU26</f>
        <v>0</v>
      </c>
      <c r="BW26" s="245"/>
      <c r="BX26" s="245"/>
      <c r="BY26" s="245"/>
      <c r="BZ26" s="284">
        <f>+BX26-BY26</f>
        <v>0</v>
      </c>
      <c r="CA26" s="245"/>
      <c r="CB26" s="245"/>
      <c r="CC26" s="245"/>
      <c r="CD26" s="284">
        <f>+CB26-CC26</f>
        <v>0</v>
      </c>
      <c r="CE26" s="245"/>
      <c r="CF26" s="245"/>
      <c r="CG26" s="245"/>
      <c r="CH26" s="284">
        <f>+CF26-CG26</f>
        <v>0</v>
      </c>
      <c r="CI26" s="245"/>
      <c r="CJ26" s="245"/>
      <c r="CK26" s="245"/>
      <c r="CL26" s="284">
        <f>+CJ26-CK26</f>
        <v>0</v>
      </c>
      <c r="CM26" s="245"/>
      <c r="CN26" s="245"/>
      <c r="CO26" s="245"/>
      <c r="CP26" s="284">
        <f>+CN26-CO26</f>
        <v>0</v>
      </c>
      <c r="CQ26" s="245"/>
      <c r="CR26" s="245"/>
      <c r="CS26" s="245"/>
      <c r="CT26" s="284">
        <f>+CR26-CS26</f>
        <v>0</v>
      </c>
      <c r="CU26" s="245"/>
      <c r="CV26" s="245"/>
      <c r="CW26" s="245"/>
      <c r="CX26" s="284">
        <f>+CV26-CW26</f>
        <v>0</v>
      </c>
      <c r="CY26" s="245"/>
      <c r="CZ26" s="245"/>
      <c r="DA26" s="245"/>
      <c r="DB26" s="284">
        <f>+CZ26-DA26</f>
        <v>0</v>
      </c>
      <c r="DC26" s="245"/>
      <c r="DD26" s="245"/>
      <c r="DE26" s="245"/>
      <c r="DF26" s="284">
        <f>+DD26-DE26</f>
        <v>0</v>
      </c>
      <c r="DG26" s="245"/>
      <c r="DH26" s="245"/>
      <c r="DI26" s="245"/>
      <c r="DJ26" s="284">
        <f>+DH26-DI26</f>
        <v>0</v>
      </c>
      <c r="DK26" s="245"/>
      <c r="DL26" s="245"/>
      <c r="DM26" s="245"/>
      <c r="DN26" s="284">
        <f>+DL26-DM26</f>
        <v>0</v>
      </c>
      <c r="DO26" s="245"/>
      <c r="DP26" s="245"/>
      <c r="DQ26" s="245"/>
      <c r="DR26" s="284">
        <f>+DP26-DQ26</f>
        <v>0</v>
      </c>
      <c r="DS26" s="245"/>
      <c r="DT26" s="245"/>
      <c r="DU26" s="245"/>
      <c r="DV26" s="284">
        <f>+DT26-DU26</f>
        <v>0</v>
      </c>
      <c r="DW26" s="245"/>
      <c r="DX26" s="245"/>
      <c r="DY26" s="245"/>
      <c r="DZ26" s="284">
        <f>+DX26-DY26</f>
        <v>0</v>
      </c>
      <c r="EA26" s="245"/>
      <c r="EB26" s="245"/>
      <c r="EC26" s="245"/>
      <c r="ED26" s="284">
        <f>+EB26-EC26</f>
        <v>0</v>
      </c>
      <c r="EE26" s="245"/>
      <c r="EF26" s="245"/>
      <c r="EG26" s="245"/>
      <c r="EH26" s="284">
        <f>+EF26-EG26</f>
        <v>0</v>
      </c>
      <c r="EI26" s="245"/>
      <c r="EJ26" s="245"/>
      <c r="EK26" s="245"/>
      <c r="EL26" s="284">
        <f>+EJ26-EK26</f>
        <v>0</v>
      </c>
      <c r="EM26" s="245"/>
      <c r="EN26" s="245"/>
      <c r="EO26" s="245"/>
      <c r="EP26" s="284">
        <f>+EN26-EO26</f>
        <v>0</v>
      </c>
      <c r="EQ26" s="245"/>
      <c r="ER26" s="245"/>
      <c r="ES26" s="245"/>
      <c r="ET26" s="284">
        <f>+ER26-ES26</f>
        <v>0</v>
      </c>
      <c r="EU26" s="245"/>
      <c r="EV26" s="245"/>
      <c r="EW26" s="245"/>
      <c r="EX26" s="284">
        <f>+EV26-EW26</f>
        <v>0</v>
      </c>
      <c r="EY26" s="245"/>
      <c r="EZ26" s="245"/>
      <c r="FA26" s="245"/>
      <c r="FB26" s="284">
        <f>+EZ26-FA26</f>
        <v>0</v>
      </c>
      <c r="FC26" s="245"/>
      <c r="FD26" s="245"/>
      <c r="FE26" s="245"/>
      <c r="FF26" s="284">
        <f>+FD26-FE26</f>
        <v>0</v>
      </c>
      <c r="FG26" s="245"/>
      <c r="FH26" s="245"/>
      <c r="FI26" s="245"/>
      <c r="FJ26" s="284">
        <f>+FH26-FI26</f>
        <v>0</v>
      </c>
      <c r="FK26" s="245"/>
      <c r="FL26" s="245"/>
      <c r="FM26" s="245"/>
      <c r="FN26" s="284">
        <f>+FL26-FM26</f>
        <v>0</v>
      </c>
      <c r="FO26" s="245"/>
      <c r="FP26" s="245"/>
      <c r="FQ26" s="245"/>
      <c r="FR26" s="284">
        <f>+FP26-FQ26</f>
        <v>0</v>
      </c>
      <c r="FS26" s="245"/>
      <c r="FT26" s="245"/>
      <c r="FU26" s="245"/>
      <c r="FV26" s="284">
        <f>+FT26-FU26</f>
        <v>0</v>
      </c>
      <c r="FW26" s="245"/>
      <c r="FX26" s="245"/>
      <c r="FY26" s="245"/>
      <c r="FZ26" s="284">
        <f>+FX26-FY26</f>
        <v>0</v>
      </c>
      <c r="GA26" s="245"/>
      <c r="GB26" s="245"/>
      <c r="GC26" s="245"/>
      <c r="GD26" s="284">
        <f>+GB26-GC26</f>
        <v>0</v>
      </c>
      <c r="GE26" s="245"/>
      <c r="GF26" s="245"/>
      <c r="GG26" s="245"/>
      <c r="GH26" s="284">
        <f>+GF26-GG26</f>
        <v>0</v>
      </c>
      <c r="GI26" s="245"/>
      <c r="GJ26" s="245"/>
      <c r="GK26" s="245"/>
      <c r="GL26" s="284">
        <f>+GJ26-GK26</f>
        <v>0</v>
      </c>
      <c r="GM26" s="245"/>
      <c r="GN26" s="245"/>
      <c r="GO26" s="245"/>
      <c r="GP26" s="284">
        <f>+GN26-GO26</f>
        <v>0</v>
      </c>
      <c r="GQ26" s="245"/>
      <c r="GR26" s="245"/>
      <c r="GS26" s="245"/>
      <c r="GT26" s="284">
        <f>+GR26-GS26</f>
        <v>0</v>
      </c>
      <c r="GU26" s="245"/>
      <c r="GV26" s="245"/>
      <c r="GW26" s="245"/>
      <c r="GX26" s="284">
        <f>+GV26-GW26</f>
        <v>0</v>
      </c>
      <c r="GY26" s="245"/>
      <c r="GZ26" s="245"/>
      <c r="HA26" s="245"/>
      <c r="HB26" s="284">
        <f>+GZ26-HA26</f>
        <v>0</v>
      </c>
      <c r="HC26" s="245"/>
      <c r="HD26" s="245"/>
      <c r="HE26" s="245"/>
      <c r="HF26" s="284">
        <f>+HD26-HE26</f>
        <v>0</v>
      </c>
      <c r="HG26" s="245"/>
      <c r="HH26" s="245"/>
      <c r="HI26" s="245"/>
      <c r="HJ26" s="284">
        <f>+HH26-HI26</f>
        <v>0</v>
      </c>
      <c r="HK26" s="245"/>
      <c r="HL26" s="245"/>
      <c r="HM26" s="245"/>
      <c r="HN26" s="284">
        <f>+HL26-HM26</f>
        <v>0</v>
      </c>
      <c r="HO26" s="245"/>
      <c r="HP26" s="245"/>
      <c r="HQ26" s="245"/>
      <c r="HR26" s="284">
        <f>+HP26-HQ26</f>
        <v>0</v>
      </c>
      <c r="HS26" s="245"/>
      <c r="HT26" s="245"/>
      <c r="HU26" s="245"/>
      <c r="HV26" s="284">
        <f>+HT26-HU26</f>
        <v>0</v>
      </c>
      <c r="HW26" s="245"/>
      <c r="HX26" s="245"/>
      <c r="HY26" s="245"/>
      <c r="HZ26" s="284">
        <f>+HX26-HY26</f>
        <v>0</v>
      </c>
      <c r="IA26" s="245"/>
      <c r="IB26" s="245"/>
      <c r="IC26" s="245"/>
      <c r="ID26" s="284">
        <f>+IB26-IC26</f>
        <v>0</v>
      </c>
      <c r="IE26" s="245"/>
      <c r="IF26" s="245"/>
      <c r="IG26" s="245"/>
      <c r="IH26" s="284">
        <f>+IF26-IG26</f>
        <v>0</v>
      </c>
      <c r="II26" s="245"/>
      <c r="IJ26" s="245"/>
      <c r="IK26" s="245"/>
      <c r="IL26" s="284">
        <f>+IJ26-IK26</f>
        <v>0</v>
      </c>
      <c r="IM26" s="245"/>
      <c r="IN26" s="245"/>
      <c r="IO26" s="245"/>
      <c r="IP26" s="284">
        <f>+IN26-IO26</f>
        <v>0</v>
      </c>
      <c r="IQ26" s="253">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53">
        <f t="shared" si="6"/>
        <v>0</v>
      </c>
      <c r="IS26" s="253">
        <f t="shared" si="6"/>
        <v>0</v>
      </c>
      <c r="IT26" s="253">
        <f t="shared" si="6"/>
        <v>0</v>
      </c>
    </row>
    <row r="27" spans="1:254" ht="15" customHeight="1" x14ac:dyDescent="0.2">
      <c r="A27" s="319" t="s">
        <v>163</v>
      </c>
      <c r="B27" s="239" t="s">
        <v>733</v>
      </c>
      <c r="C27" s="245"/>
      <c r="D27" s="245"/>
      <c r="E27" s="245"/>
      <c r="F27" s="284">
        <f t="shared" si="0"/>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c r="AE27" s="245"/>
      <c r="AF27" s="245"/>
      <c r="AG27" s="245"/>
      <c r="AH27" s="284">
        <f>+AF27-AG27</f>
        <v>0</v>
      </c>
      <c r="AI27" s="245"/>
      <c r="AJ27" s="245"/>
      <c r="AK27" s="245"/>
      <c r="AL27" s="284">
        <f>+AJ27-AK27</f>
        <v>0</v>
      </c>
      <c r="AM27" s="245"/>
      <c r="AN27" s="245"/>
      <c r="AO27" s="245"/>
      <c r="AP27" s="284">
        <f>+AN27-AO27</f>
        <v>0</v>
      </c>
      <c r="AQ27" s="245"/>
      <c r="AR27" s="245"/>
      <c r="AS27" s="245"/>
      <c r="AT27" s="284">
        <f>+AR27-AS27</f>
        <v>0</v>
      </c>
      <c r="AU27" s="245"/>
      <c r="AV27" s="245"/>
      <c r="AW27" s="245"/>
      <c r="AX27" s="284">
        <f>+AV27-AW27</f>
        <v>0</v>
      </c>
      <c r="AY27" s="245"/>
      <c r="AZ27" s="245"/>
      <c r="BA27" s="245"/>
      <c r="BB27" s="284">
        <f>+AZ27-BA27</f>
        <v>0</v>
      </c>
      <c r="BC27" s="245"/>
      <c r="BD27" s="245"/>
      <c r="BE27" s="245"/>
      <c r="BF27" s="284">
        <f>+BD27-BE27</f>
        <v>0</v>
      </c>
      <c r="BG27" s="245"/>
      <c r="BH27" s="245"/>
      <c r="BI27" s="245"/>
      <c r="BJ27" s="284">
        <f>+BH27-BI27</f>
        <v>0</v>
      </c>
      <c r="BK27" s="245"/>
      <c r="BL27" s="245"/>
      <c r="BM27" s="245"/>
      <c r="BN27" s="284">
        <f>+BL27-BM27</f>
        <v>0</v>
      </c>
      <c r="BO27" s="245"/>
      <c r="BP27" s="245"/>
      <c r="BQ27" s="245"/>
      <c r="BR27" s="284">
        <f>+BP27-BQ27</f>
        <v>0</v>
      </c>
      <c r="BS27" s="245"/>
      <c r="BT27" s="245"/>
      <c r="BU27" s="245"/>
      <c r="BV27" s="284">
        <f>+BT27-BU27</f>
        <v>0</v>
      </c>
      <c r="BW27" s="245"/>
      <c r="BX27" s="245"/>
      <c r="BY27" s="245"/>
      <c r="BZ27" s="284">
        <f>+BX27-BY27</f>
        <v>0</v>
      </c>
      <c r="CA27" s="245"/>
      <c r="CB27" s="245"/>
      <c r="CC27" s="245"/>
      <c r="CD27" s="284">
        <f>+CB27-CC27</f>
        <v>0</v>
      </c>
      <c r="CE27" s="245"/>
      <c r="CF27" s="245"/>
      <c r="CG27" s="245"/>
      <c r="CH27" s="284">
        <f>+CF27-CG27</f>
        <v>0</v>
      </c>
      <c r="CI27" s="245"/>
      <c r="CJ27" s="245"/>
      <c r="CK27" s="245"/>
      <c r="CL27" s="284">
        <f>+CJ27-CK27</f>
        <v>0</v>
      </c>
      <c r="CM27" s="245"/>
      <c r="CN27" s="245"/>
      <c r="CO27" s="245"/>
      <c r="CP27" s="284">
        <f>+CN27-CO27</f>
        <v>0</v>
      </c>
      <c r="CQ27" s="245"/>
      <c r="CR27" s="245"/>
      <c r="CS27" s="245"/>
      <c r="CT27" s="284">
        <f>+CR27-CS27</f>
        <v>0</v>
      </c>
      <c r="CU27" s="245"/>
      <c r="CV27" s="245"/>
      <c r="CW27" s="245"/>
      <c r="CX27" s="284">
        <f>+CV27-CW27</f>
        <v>0</v>
      </c>
      <c r="CY27" s="245"/>
      <c r="CZ27" s="245"/>
      <c r="DA27" s="245"/>
      <c r="DB27" s="284">
        <f>+CZ27-DA27</f>
        <v>0</v>
      </c>
      <c r="DC27" s="245"/>
      <c r="DD27" s="245"/>
      <c r="DE27" s="245"/>
      <c r="DF27" s="284">
        <f>+DD27-DE27</f>
        <v>0</v>
      </c>
      <c r="DG27" s="245"/>
      <c r="DH27" s="245"/>
      <c r="DI27" s="245"/>
      <c r="DJ27" s="284">
        <f>+DH27-DI27</f>
        <v>0</v>
      </c>
      <c r="DK27" s="245"/>
      <c r="DL27" s="245"/>
      <c r="DM27" s="245"/>
      <c r="DN27" s="284">
        <f>+DL27-DM27</f>
        <v>0</v>
      </c>
      <c r="DO27" s="245"/>
      <c r="DP27" s="245"/>
      <c r="DQ27" s="245"/>
      <c r="DR27" s="284">
        <f>+DP27-DQ27</f>
        <v>0</v>
      </c>
      <c r="DS27" s="245"/>
      <c r="DT27" s="245"/>
      <c r="DU27" s="245"/>
      <c r="DV27" s="284">
        <f>+DT27-DU27</f>
        <v>0</v>
      </c>
      <c r="DW27" s="245"/>
      <c r="DX27" s="245"/>
      <c r="DY27" s="245"/>
      <c r="DZ27" s="284">
        <f>+DX27-DY27</f>
        <v>0</v>
      </c>
      <c r="EA27" s="245"/>
      <c r="EB27" s="245"/>
      <c r="EC27" s="245"/>
      <c r="ED27" s="284">
        <f>+EB27-EC27</f>
        <v>0</v>
      </c>
      <c r="EE27" s="245"/>
      <c r="EF27" s="245"/>
      <c r="EG27" s="245"/>
      <c r="EH27" s="284">
        <f>+EF27-EG27</f>
        <v>0</v>
      </c>
      <c r="EI27" s="245"/>
      <c r="EJ27" s="245"/>
      <c r="EK27" s="245"/>
      <c r="EL27" s="284">
        <f>+EJ27-EK27</f>
        <v>0</v>
      </c>
      <c r="EM27" s="245"/>
      <c r="EN27" s="245"/>
      <c r="EO27" s="245"/>
      <c r="EP27" s="284">
        <f>+EN27-EO27</f>
        <v>0</v>
      </c>
      <c r="EQ27" s="245"/>
      <c r="ER27" s="245"/>
      <c r="ES27" s="245"/>
      <c r="ET27" s="284">
        <f>+ER27-ES27</f>
        <v>0</v>
      </c>
      <c r="EU27" s="245"/>
      <c r="EV27" s="245"/>
      <c r="EW27" s="245"/>
      <c r="EX27" s="284">
        <f>+EV27-EW27</f>
        <v>0</v>
      </c>
      <c r="EY27" s="245"/>
      <c r="EZ27" s="245"/>
      <c r="FA27" s="245"/>
      <c r="FB27" s="284">
        <f>+EZ27-FA27</f>
        <v>0</v>
      </c>
      <c r="FC27" s="245"/>
      <c r="FD27" s="245"/>
      <c r="FE27" s="245"/>
      <c r="FF27" s="284">
        <f>+FD27-FE27</f>
        <v>0</v>
      </c>
      <c r="FG27" s="245"/>
      <c r="FH27" s="245"/>
      <c r="FI27" s="245"/>
      <c r="FJ27" s="284">
        <f>+FH27-FI27</f>
        <v>0</v>
      </c>
      <c r="FK27" s="245"/>
      <c r="FL27" s="245"/>
      <c r="FM27" s="245"/>
      <c r="FN27" s="284">
        <f>+FL27-FM27</f>
        <v>0</v>
      </c>
      <c r="FO27" s="245"/>
      <c r="FP27" s="245"/>
      <c r="FQ27" s="245"/>
      <c r="FR27" s="284">
        <f>+FP27-FQ27</f>
        <v>0</v>
      </c>
      <c r="FS27" s="245"/>
      <c r="FT27" s="245"/>
      <c r="FU27" s="245"/>
      <c r="FV27" s="284">
        <f>+FT27-FU27</f>
        <v>0</v>
      </c>
      <c r="FW27" s="245"/>
      <c r="FX27" s="245"/>
      <c r="FY27" s="245"/>
      <c r="FZ27" s="284">
        <f>+FX27-FY27</f>
        <v>0</v>
      </c>
      <c r="GA27" s="245"/>
      <c r="GB27" s="245"/>
      <c r="GC27" s="245"/>
      <c r="GD27" s="284">
        <f>+GB27-GC27</f>
        <v>0</v>
      </c>
      <c r="GE27" s="245"/>
      <c r="GF27" s="245"/>
      <c r="GG27" s="245"/>
      <c r="GH27" s="284">
        <f>+GF27-GG27</f>
        <v>0</v>
      </c>
      <c r="GI27" s="245"/>
      <c r="GJ27" s="245"/>
      <c r="GK27" s="245"/>
      <c r="GL27" s="284">
        <f>+GJ27-GK27</f>
        <v>0</v>
      </c>
      <c r="GM27" s="245"/>
      <c r="GN27" s="245"/>
      <c r="GO27" s="245"/>
      <c r="GP27" s="284">
        <f>+GN27-GO27</f>
        <v>0</v>
      </c>
      <c r="GQ27" s="245"/>
      <c r="GR27" s="245"/>
      <c r="GS27" s="245"/>
      <c r="GT27" s="284">
        <f>+GR27-GS27</f>
        <v>0</v>
      </c>
      <c r="GU27" s="245"/>
      <c r="GV27" s="245"/>
      <c r="GW27" s="245"/>
      <c r="GX27" s="284">
        <f>+GV27-GW27</f>
        <v>0</v>
      </c>
      <c r="GY27" s="245"/>
      <c r="GZ27" s="245"/>
      <c r="HA27" s="245"/>
      <c r="HB27" s="284">
        <f>+GZ27-HA27</f>
        <v>0</v>
      </c>
      <c r="HC27" s="245"/>
      <c r="HD27" s="245"/>
      <c r="HE27" s="245"/>
      <c r="HF27" s="284">
        <f>+HD27-HE27</f>
        <v>0</v>
      </c>
      <c r="HG27" s="245"/>
      <c r="HH27" s="245"/>
      <c r="HI27" s="245"/>
      <c r="HJ27" s="284">
        <f>+HH27-HI27</f>
        <v>0</v>
      </c>
      <c r="HK27" s="245"/>
      <c r="HL27" s="245"/>
      <c r="HM27" s="245"/>
      <c r="HN27" s="284">
        <f>+HL27-HM27</f>
        <v>0</v>
      </c>
      <c r="HO27" s="245"/>
      <c r="HP27" s="245"/>
      <c r="HQ27" s="245"/>
      <c r="HR27" s="284">
        <f>+HP27-HQ27</f>
        <v>0</v>
      </c>
      <c r="HS27" s="245"/>
      <c r="HT27" s="245"/>
      <c r="HU27" s="245"/>
      <c r="HV27" s="284">
        <f>+HT27-HU27</f>
        <v>0</v>
      </c>
      <c r="HW27" s="245"/>
      <c r="HX27" s="245"/>
      <c r="HY27" s="245"/>
      <c r="HZ27" s="284">
        <f>+HX27-HY27</f>
        <v>0</v>
      </c>
      <c r="IA27" s="245"/>
      <c r="IB27" s="245"/>
      <c r="IC27" s="245"/>
      <c r="ID27" s="284">
        <f>+IB27-IC27</f>
        <v>0</v>
      </c>
      <c r="IE27" s="245"/>
      <c r="IF27" s="245"/>
      <c r="IG27" s="245"/>
      <c r="IH27" s="284">
        <f>+IF27-IG27</f>
        <v>0</v>
      </c>
      <c r="II27" s="245"/>
      <c r="IJ27" s="245"/>
      <c r="IK27" s="245"/>
      <c r="IL27" s="284">
        <f>+IJ27-IK27</f>
        <v>0</v>
      </c>
      <c r="IM27" s="245"/>
      <c r="IN27" s="245"/>
      <c r="IO27" s="245"/>
      <c r="IP27" s="284">
        <f>+IN27-IO27</f>
        <v>0</v>
      </c>
      <c r="IQ27" s="253">
        <f t="shared" si="6"/>
        <v>0</v>
      </c>
      <c r="IR27" s="253">
        <f t="shared" si="6"/>
        <v>0</v>
      </c>
      <c r="IS27" s="253">
        <f t="shared" si="6"/>
        <v>0</v>
      </c>
      <c r="IT27" s="253">
        <f t="shared" si="6"/>
        <v>0</v>
      </c>
    </row>
    <row r="28" spans="1:254" customFormat="1" ht="15" customHeight="1" x14ac:dyDescent="0.25">
      <c r="A28" s="336">
        <v>470000</v>
      </c>
      <c r="B28" s="8" t="s">
        <v>867</v>
      </c>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3"/>
      <c r="CB28" s="253"/>
      <c r="CC28" s="253"/>
      <c r="CD28" s="253"/>
      <c r="CE28" s="253"/>
      <c r="CF28" s="253"/>
      <c r="CG28" s="253"/>
      <c r="CH28" s="253"/>
      <c r="CI28" s="253"/>
      <c r="CJ28" s="253"/>
      <c r="CK28" s="253"/>
      <c r="CL28" s="253"/>
      <c r="CM28" s="253"/>
      <c r="CN28" s="253"/>
      <c r="CO28" s="253"/>
      <c r="CP28" s="253"/>
      <c r="CQ28" s="253"/>
      <c r="CR28" s="253"/>
      <c r="CS28" s="253"/>
      <c r="CT28" s="253"/>
      <c r="CU28" s="253"/>
      <c r="CV28" s="253"/>
      <c r="CW28" s="253"/>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c r="FI28" s="253"/>
      <c r="FJ28" s="253"/>
      <c r="FK28" s="253"/>
      <c r="FL28" s="253"/>
      <c r="FM28" s="253"/>
      <c r="FN28" s="253"/>
      <c r="FO28" s="253"/>
      <c r="FP28" s="253"/>
      <c r="FQ28" s="253"/>
      <c r="FR28" s="253"/>
      <c r="FS28" s="253"/>
      <c r="FT28" s="253"/>
      <c r="FU28" s="253"/>
      <c r="FV28" s="253"/>
      <c r="FW28" s="253"/>
      <c r="FX28" s="253"/>
      <c r="FY28" s="253"/>
      <c r="FZ28" s="253"/>
      <c r="GA28" s="253"/>
      <c r="GB28" s="253"/>
      <c r="GC28" s="253"/>
      <c r="GD28" s="253"/>
      <c r="GE28" s="253"/>
      <c r="GF28" s="253"/>
      <c r="GG28" s="253"/>
      <c r="GH28" s="253"/>
      <c r="GI28" s="253"/>
      <c r="GJ28" s="253"/>
      <c r="GK28" s="253"/>
      <c r="GL28" s="253"/>
      <c r="GM28" s="253"/>
      <c r="GN28" s="253"/>
      <c r="GO28" s="253"/>
      <c r="GP28" s="253"/>
      <c r="GQ28" s="253"/>
      <c r="GR28" s="253"/>
      <c r="GS28" s="253"/>
      <c r="GT28" s="253"/>
      <c r="GU28" s="253"/>
      <c r="GV28" s="253"/>
      <c r="GW28" s="253"/>
      <c r="GX28" s="253"/>
      <c r="GY28" s="253"/>
      <c r="GZ28" s="253"/>
      <c r="HA28" s="253"/>
      <c r="HB28" s="253"/>
      <c r="HC28" s="253"/>
      <c r="HD28" s="253"/>
      <c r="HE28" s="253"/>
      <c r="HF28" s="253"/>
      <c r="HG28" s="253"/>
      <c r="HH28" s="253"/>
      <c r="HI28" s="253"/>
      <c r="HJ28" s="253"/>
      <c r="HK28" s="253"/>
      <c r="HL28" s="253"/>
      <c r="HM28" s="253"/>
      <c r="HN28" s="253"/>
      <c r="HO28" s="253"/>
      <c r="HP28" s="253"/>
      <c r="HQ28" s="253"/>
      <c r="HR28" s="253"/>
      <c r="HS28" s="253"/>
      <c r="HT28" s="253"/>
      <c r="HU28" s="253"/>
      <c r="HV28" s="253"/>
      <c r="HW28" s="253"/>
      <c r="HX28" s="253"/>
      <c r="HY28" s="253"/>
      <c r="HZ28" s="253"/>
      <c r="IA28" s="253"/>
      <c r="IB28" s="253"/>
      <c r="IC28" s="253"/>
      <c r="ID28" s="253"/>
      <c r="IE28" s="253"/>
      <c r="IF28" s="253"/>
      <c r="IG28" s="253"/>
      <c r="IH28" s="253"/>
      <c r="II28" s="253"/>
      <c r="IJ28" s="253"/>
      <c r="IK28" s="253"/>
      <c r="IL28" s="253"/>
      <c r="IM28" s="253"/>
      <c r="IN28" s="253"/>
      <c r="IO28" s="253"/>
      <c r="IP28" s="253"/>
      <c r="IQ28" s="253"/>
      <c r="IR28" s="253"/>
      <c r="IS28" s="253"/>
      <c r="IT28" s="253"/>
    </row>
    <row r="29" spans="1:254" ht="15" customHeight="1" x14ac:dyDescent="0.2">
      <c r="A29" s="319">
        <v>100</v>
      </c>
      <c r="B29" s="239" t="s">
        <v>732</v>
      </c>
      <c r="C29" s="245"/>
      <c r="D29" s="245"/>
      <c r="E29" s="245"/>
      <c r="F29" s="284">
        <f t="shared" si="0"/>
        <v>0</v>
      </c>
      <c r="G29" s="245"/>
      <c r="H29" s="245"/>
      <c r="I29" s="245"/>
      <c r="J29" s="284">
        <f>+H29-I29</f>
        <v>0</v>
      </c>
      <c r="K29" s="245"/>
      <c r="L29" s="245"/>
      <c r="M29" s="245"/>
      <c r="N29" s="284">
        <f>+L29-M29</f>
        <v>0</v>
      </c>
      <c r="O29" s="245"/>
      <c r="P29" s="245"/>
      <c r="Q29" s="245"/>
      <c r="R29" s="284">
        <f>+P29-Q29</f>
        <v>0</v>
      </c>
      <c r="S29" s="245"/>
      <c r="T29" s="245"/>
      <c r="U29" s="245"/>
      <c r="V29" s="284">
        <f>+T29-U29</f>
        <v>0</v>
      </c>
      <c r="W29" s="245"/>
      <c r="X29" s="245"/>
      <c r="Y29" s="245"/>
      <c r="Z29" s="284">
        <f>+X29-Y29</f>
        <v>0</v>
      </c>
      <c r="AA29" s="245"/>
      <c r="AB29" s="245"/>
      <c r="AC29" s="245"/>
      <c r="AD29" s="284">
        <f>+AB29-AC29</f>
        <v>0</v>
      </c>
      <c r="AE29" s="245"/>
      <c r="AF29" s="245"/>
      <c r="AG29" s="245"/>
      <c r="AH29" s="284">
        <f>+AF29-AG29</f>
        <v>0</v>
      </c>
      <c r="AI29" s="245"/>
      <c r="AJ29" s="245"/>
      <c r="AK29" s="245"/>
      <c r="AL29" s="284">
        <f>+AJ29-AK29</f>
        <v>0</v>
      </c>
      <c r="AM29" s="245"/>
      <c r="AN29" s="245"/>
      <c r="AO29" s="245"/>
      <c r="AP29" s="284">
        <f>+AN29-AO29</f>
        <v>0</v>
      </c>
      <c r="AQ29" s="245"/>
      <c r="AR29" s="245"/>
      <c r="AS29" s="245"/>
      <c r="AT29" s="284">
        <f>+AR29-AS29</f>
        <v>0</v>
      </c>
      <c r="AU29" s="245"/>
      <c r="AV29" s="245"/>
      <c r="AW29" s="245"/>
      <c r="AX29" s="284">
        <f>+AV29-AW29</f>
        <v>0</v>
      </c>
      <c r="AY29" s="245"/>
      <c r="AZ29" s="245"/>
      <c r="BA29" s="245"/>
      <c r="BB29" s="284">
        <f>+AZ29-BA29</f>
        <v>0</v>
      </c>
      <c r="BC29" s="245"/>
      <c r="BD29" s="245"/>
      <c r="BE29" s="245"/>
      <c r="BF29" s="284">
        <f>+BD29-BE29</f>
        <v>0</v>
      </c>
      <c r="BG29" s="245"/>
      <c r="BH29" s="245"/>
      <c r="BI29" s="245"/>
      <c r="BJ29" s="284">
        <f>+BH29-BI29</f>
        <v>0</v>
      </c>
      <c r="BK29" s="245"/>
      <c r="BL29" s="245"/>
      <c r="BM29" s="245"/>
      <c r="BN29" s="284">
        <f>+BL29-BM29</f>
        <v>0</v>
      </c>
      <c r="BO29" s="245"/>
      <c r="BP29" s="245"/>
      <c r="BQ29" s="245"/>
      <c r="BR29" s="284">
        <f>+BP29-BQ29</f>
        <v>0</v>
      </c>
      <c r="BS29" s="245"/>
      <c r="BT29" s="245"/>
      <c r="BU29" s="245"/>
      <c r="BV29" s="284">
        <f>+BT29-BU29</f>
        <v>0</v>
      </c>
      <c r="BW29" s="245"/>
      <c r="BX29" s="245"/>
      <c r="BY29" s="245"/>
      <c r="BZ29" s="284">
        <f>+BX29-BY29</f>
        <v>0</v>
      </c>
      <c r="CA29" s="245"/>
      <c r="CB29" s="245"/>
      <c r="CC29" s="245"/>
      <c r="CD29" s="284">
        <f>+CB29-CC29</f>
        <v>0</v>
      </c>
      <c r="CE29" s="245"/>
      <c r="CF29" s="245"/>
      <c r="CG29" s="245"/>
      <c r="CH29" s="284">
        <f>+CF29-CG29</f>
        <v>0</v>
      </c>
      <c r="CI29" s="245"/>
      <c r="CJ29" s="245"/>
      <c r="CK29" s="245"/>
      <c r="CL29" s="284">
        <f>+CJ29-CK29</f>
        <v>0</v>
      </c>
      <c r="CM29" s="245"/>
      <c r="CN29" s="245"/>
      <c r="CO29" s="245"/>
      <c r="CP29" s="284">
        <f>+CN29-CO29</f>
        <v>0</v>
      </c>
      <c r="CQ29" s="245"/>
      <c r="CR29" s="245"/>
      <c r="CS29" s="245"/>
      <c r="CT29" s="284">
        <f>+CR29-CS29</f>
        <v>0</v>
      </c>
      <c r="CU29" s="245"/>
      <c r="CV29" s="245"/>
      <c r="CW29" s="245"/>
      <c r="CX29" s="284">
        <f>+CV29-CW29</f>
        <v>0</v>
      </c>
      <c r="CY29" s="245"/>
      <c r="CZ29" s="245"/>
      <c r="DA29" s="245"/>
      <c r="DB29" s="284">
        <f>+CZ29-DA29</f>
        <v>0</v>
      </c>
      <c r="DC29" s="245"/>
      <c r="DD29" s="245"/>
      <c r="DE29" s="245"/>
      <c r="DF29" s="284">
        <f>+DD29-DE29</f>
        <v>0</v>
      </c>
      <c r="DG29" s="245"/>
      <c r="DH29" s="245"/>
      <c r="DI29" s="245"/>
      <c r="DJ29" s="284">
        <f>+DH29-DI29</f>
        <v>0</v>
      </c>
      <c r="DK29" s="245"/>
      <c r="DL29" s="245"/>
      <c r="DM29" s="245"/>
      <c r="DN29" s="284">
        <f>+DL29-DM29</f>
        <v>0</v>
      </c>
      <c r="DO29" s="245"/>
      <c r="DP29" s="245"/>
      <c r="DQ29" s="245"/>
      <c r="DR29" s="284">
        <f>+DP29-DQ29</f>
        <v>0</v>
      </c>
      <c r="DS29" s="245"/>
      <c r="DT29" s="245"/>
      <c r="DU29" s="245"/>
      <c r="DV29" s="284">
        <f>+DT29-DU29</f>
        <v>0</v>
      </c>
      <c r="DW29" s="245"/>
      <c r="DX29" s="245"/>
      <c r="DY29" s="245"/>
      <c r="DZ29" s="284">
        <f>+DX29-DY29</f>
        <v>0</v>
      </c>
      <c r="EA29" s="245"/>
      <c r="EB29" s="245"/>
      <c r="EC29" s="245"/>
      <c r="ED29" s="284">
        <f>+EB29-EC29</f>
        <v>0</v>
      </c>
      <c r="EE29" s="245"/>
      <c r="EF29" s="245"/>
      <c r="EG29" s="245"/>
      <c r="EH29" s="284">
        <f>+EF29-EG29</f>
        <v>0</v>
      </c>
      <c r="EI29" s="245"/>
      <c r="EJ29" s="245"/>
      <c r="EK29" s="245"/>
      <c r="EL29" s="284">
        <f>+EJ29-EK29</f>
        <v>0</v>
      </c>
      <c r="EM29" s="245"/>
      <c r="EN29" s="245"/>
      <c r="EO29" s="245"/>
      <c r="EP29" s="284">
        <f>+EN29-EO29</f>
        <v>0</v>
      </c>
      <c r="EQ29" s="245"/>
      <c r="ER29" s="245"/>
      <c r="ES29" s="245"/>
      <c r="ET29" s="284">
        <f>+ER29-ES29</f>
        <v>0</v>
      </c>
      <c r="EU29" s="245"/>
      <c r="EV29" s="245"/>
      <c r="EW29" s="245"/>
      <c r="EX29" s="284">
        <f>+EV29-EW29</f>
        <v>0</v>
      </c>
      <c r="EY29" s="245"/>
      <c r="EZ29" s="245"/>
      <c r="FA29" s="245"/>
      <c r="FB29" s="284">
        <f>+EZ29-FA29</f>
        <v>0</v>
      </c>
      <c r="FC29" s="245"/>
      <c r="FD29" s="245"/>
      <c r="FE29" s="245"/>
      <c r="FF29" s="284">
        <f>+FD29-FE29</f>
        <v>0</v>
      </c>
      <c r="FG29" s="245"/>
      <c r="FH29" s="245"/>
      <c r="FI29" s="245"/>
      <c r="FJ29" s="284">
        <f>+FH29-FI29</f>
        <v>0</v>
      </c>
      <c r="FK29" s="245"/>
      <c r="FL29" s="245"/>
      <c r="FM29" s="245"/>
      <c r="FN29" s="284">
        <f>+FL29-FM29</f>
        <v>0</v>
      </c>
      <c r="FO29" s="245"/>
      <c r="FP29" s="245"/>
      <c r="FQ29" s="245"/>
      <c r="FR29" s="284">
        <f>+FP29-FQ29</f>
        <v>0</v>
      </c>
      <c r="FS29" s="245"/>
      <c r="FT29" s="245"/>
      <c r="FU29" s="245"/>
      <c r="FV29" s="284">
        <f>+FT29-FU29</f>
        <v>0</v>
      </c>
      <c r="FW29" s="245"/>
      <c r="FX29" s="245"/>
      <c r="FY29" s="245"/>
      <c r="FZ29" s="284">
        <f>+FX29-FY29</f>
        <v>0</v>
      </c>
      <c r="GA29" s="245"/>
      <c r="GB29" s="245"/>
      <c r="GC29" s="245"/>
      <c r="GD29" s="284">
        <f>+GB29-GC29</f>
        <v>0</v>
      </c>
      <c r="GE29" s="245"/>
      <c r="GF29" s="245"/>
      <c r="GG29" s="245"/>
      <c r="GH29" s="284">
        <f>+GF29-GG29</f>
        <v>0</v>
      </c>
      <c r="GI29" s="245"/>
      <c r="GJ29" s="245"/>
      <c r="GK29" s="245"/>
      <c r="GL29" s="284">
        <f>+GJ29-GK29</f>
        <v>0</v>
      </c>
      <c r="GM29" s="245"/>
      <c r="GN29" s="245"/>
      <c r="GO29" s="245"/>
      <c r="GP29" s="284">
        <f>+GN29-GO29</f>
        <v>0</v>
      </c>
      <c r="GQ29" s="245"/>
      <c r="GR29" s="245"/>
      <c r="GS29" s="245"/>
      <c r="GT29" s="284">
        <f>+GR29-GS29</f>
        <v>0</v>
      </c>
      <c r="GU29" s="245"/>
      <c r="GV29" s="245"/>
      <c r="GW29" s="245"/>
      <c r="GX29" s="284">
        <f>+GV29-GW29</f>
        <v>0</v>
      </c>
      <c r="GY29" s="245"/>
      <c r="GZ29" s="245"/>
      <c r="HA29" s="245"/>
      <c r="HB29" s="284">
        <f>+GZ29-HA29</f>
        <v>0</v>
      </c>
      <c r="HC29" s="245"/>
      <c r="HD29" s="245"/>
      <c r="HE29" s="245"/>
      <c r="HF29" s="284">
        <f>+HD29-HE29</f>
        <v>0</v>
      </c>
      <c r="HG29" s="245"/>
      <c r="HH29" s="245"/>
      <c r="HI29" s="245"/>
      <c r="HJ29" s="284">
        <f>+HH29-HI29</f>
        <v>0</v>
      </c>
      <c r="HK29" s="245"/>
      <c r="HL29" s="245"/>
      <c r="HM29" s="245"/>
      <c r="HN29" s="284">
        <f>+HL29-HM29</f>
        <v>0</v>
      </c>
      <c r="HO29" s="245"/>
      <c r="HP29" s="245"/>
      <c r="HQ29" s="245"/>
      <c r="HR29" s="284">
        <f>+HP29-HQ29</f>
        <v>0</v>
      </c>
      <c r="HS29" s="245"/>
      <c r="HT29" s="245"/>
      <c r="HU29" s="245"/>
      <c r="HV29" s="284">
        <f>+HT29-HU29</f>
        <v>0</v>
      </c>
      <c r="HW29" s="245"/>
      <c r="HX29" s="245"/>
      <c r="HY29" s="245"/>
      <c r="HZ29" s="284">
        <f>+HX29-HY29</f>
        <v>0</v>
      </c>
      <c r="IA29" s="245"/>
      <c r="IB29" s="245"/>
      <c r="IC29" s="245"/>
      <c r="ID29" s="284">
        <f>+IB29-IC29</f>
        <v>0</v>
      </c>
      <c r="IE29" s="245"/>
      <c r="IF29" s="245"/>
      <c r="IG29" s="245"/>
      <c r="IH29" s="284">
        <f>+IF29-IG29</f>
        <v>0</v>
      </c>
      <c r="II29" s="245"/>
      <c r="IJ29" s="245"/>
      <c r="IK29" s="245"/>
      <c r="IL29" s="284">
        <f>+IJ29-IK29</f>
        <v>0</v>
      </c>
      <c r="IM29" s="245"/>
      <c r="IN29" s="245"/>
      <c r="IO29" s="245"/>
      <c r="IP29" s="284">
        <f>+IN29-IO29</f>
        <v>0</v>
      </c>
      <c r="IQ29" s="253">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53">
        <f t="shared" si="7"/>
        <v>0</v>
      </c>
      <c r="IS29" s="253">
        <f t="shared" si="7"/>
        <v>0</v>
      </c>
      <c r="IT29" s="253">
        <f t="shared" si="7"/>
        <v>0</v>
      </c>
    </row>
    <row r="30" spans="1:254" ht="15" customHeight="1" x14ac:dyDescent="0.2">
      <c r="A30" s="319" t="s">
        <v>163</v>
      </c>
      <c r="B30" s="239" t="s">
        <v>733</v>
      </c>
      <c r="C30" s="245"/>
      <c r="D30" s="245"/>
      <c r="E30" s="245"/>
      <c r="F30" s="284">
        <f t="shared" si="0"/>
        <v>0</v>
      </c>
      <c r="G30" s="245"/>
      <c r="H30" s="245"/>
      <c r="I30" s="245"/>
      <c r="J30" s="284">
        <f>+H30-I30</f>
        <v>0</v>
      </c>
      <c r="K30" s="245"/>
      <c r="L30" s="245"/>
      <c r="M30" s="245"/>
      <c r="N30" s="284">
        <f>+L30-M30</f>
        <v>0</v>
      </c>
      <c r="O30" s="245"/>
      <c r="P30" s="245"/>
      <c r="Q30" s="245"/>
      <c r="R30" s="284">
        <f>+P30-Q30</f>
        <v>0</v>
      </c>
      <c r="S30" s="245"/>
      <c r="T30" s="245"/>
      <c r="U30" s="245"/>
      <c r="V30" s="284">
        <f>+T30-U30</f>
        <v>0</v>
      </c>
      <c r="W30" s="245"/>
      <c r="X30" s="245"/>
      <c r="Y30" s="245"/>
      <c r="Z30" s="284">
        <f>+X30-Y30</f>
        <v>0</v>
      </c>
      <c r="AA30" s="245"/>
      <c r="AB30" s="245"/>
      <c r="AC30" s="245"/>
      <c r="AD30" s="284">
        <f>+AB30-AC30</f>
        <v>0</v>
      </c>
      <c r="AE30" s="245"/>
      <c r="AF30" s="245"/>
      <c r="AG30" s="245"/>
      <c r="AH30" s="284">
        <f>+AF30-AG30</f>
        <v>0</v>
      </c>
      <c r="AI30" s="245"/>
      <c r="AJ30" s="245"/>
      <c r="AK30" s="245"/>
      <c r="AL30" s="284">
        <f>+AJ30-AK30</f>
        <v>0</v>
      </c>
      <c r="AM30" s="245"/>
      <c r="AN30" s="245"/>
      <c r="AO30" s="245"/>
      <c r="AP30" s="284">
        <f>+AN30-AO30</f>
        <v>0</v>
      </c>
      <c r="AQ30" s="245"/>
      <c r="AR30" s="245"/>
      <c r="AS30" s="245"/>
      <c r="AT30" s="284">
        <f>+AR30-AS30</f>
        <v>0</v>
      </c>
      <c r="AU30" s="245"/>
      <c r="AV30" s="245"/>
      <c r="AW30" s="245"/>
      <c r="AX30" s="284">
        <f>+AV30-AW30</f>
        <v>0</v>
      </c>
      <c r="AY30" s="245"/>
      <c r="AZ30" s="245"/>
      <c r="BA30" s="245"/>
      <c r="BB30" s="284">
        <f>+AZ30-BA30</f>
        <v>0</v>
      </c>
      <c r="BC30" s="245"/>
      <c r="BD30" s="245"/>
      <c r="BE30" s="245"/>
      <c r="BF30" s="284">
        <f>+BD30-BE30</f>
        <v>0</v>
      </c>
      <c r="BG30" s="245"/>
      <c r="BH30" s="245"/>
      <c r="BI30" s="245"/>
      <c r="BJ30" s="284">
        <f>+BH30-BI30</f>
        <v>0</v>
      </c>
      <c r="BK30" s="245"/>
      <c r="BL30" s="245"/>
      <c r="BM30" s="245"/>
      <c r="BN30" s="284">
        <f>+BL30-BM30</f>
        <v>0</v>
      </c>
      <c r="BO30" s="245"/>
      <c r="BP30" s="245"/>
      <c r="BQ30" s="245"/>
      <c r="BR30" s="284">
        <f>+BP30-BQ30</f>
        <v>0</v>
      </c>
      <c r="BS30" s="245"/>
      <c r="BT30" s="245"/>
      <c r="BU30" s="245"/>
      <c r="BV30" s="284">
        <f>+BT30-BU30</f>
        <v>0</v>
      </c>
      <c r="BW30" s="245"/>
      <c r="BX30" s="245"/>
      <c r="BY30" s="245"/>
      <c r="BZ30" s="284">
        <f>+BX30-BY30</f>
        <v>0</v>
      </c>
      <c r="CA30" s="245"/>
      <c r="CB30" s="245"/>
      <c r="CC30" s="245"/>
      <c r="CD30" s="284">
        <f>+CB30-CC30</f>
        <v>0</v>
      </c>
      <c r="CE30" s="245"/>
      <c r="CF30" s="245"/>
      <c r="CG30" s="245"/>
      <c r="CH30" s="284">
        <f>+CF30-CG30</f>
        <v>0</v>
      </c>
      <c r="CI30" s="245"/>
      <c r="CJ30" s="245"/>
      <c r="CK30" s="245"/>
      <c r="CL30" s="284">
        <f>+CJ30-CK30</f>
        <v>0</v>
      </c>
      <c r="CM30" s="245"/>
      <c r="CN30" s="245"/>
      <c r="CO30" s="245"/>
      <c r="CP30" s="284">
        <f>+CN30-CO30</f>
        <v>0</v>
      </c>
      <c r="CQ30" s="245"/>
      <c r="CR30" s="245"/>
      <c r="CS30" s="245"/>
      <c r="CT30" s="284">
        <f>+CR30-CS30</f>
        <v>0</v>
      </c>
      <c r="CU30" s="245"/>
      <c r="CV30" s="245"/>
      <c r="CW30" s="245"/>
      <c r="CX30" s="284">
        <f>+CV30-CW30</f>
        <v>0</v>
      </c>
      <c r="CY30" s="245"/>
      <c r="CZ30" s="245"/>
      <c r="DA30" s="245"/>
      <c r="DB30" s="284">
        <f>+CZ30-DA30</f>
        <v>0</v>
      </c>
      <c r="DC30" s="245"/>
      <c r="DD30" s="245"/>
      <c r="DE30" s="245"/>
      <c r="DF30" s="284">
        <f>+DD30-DE30</f>
        <v>0</v>
      </c>
      <c r="DG30" s="245"/>
      <c r="DH30" s="245"/>
      <c r="DI30" s="245"/>
      <c r="DJ30" s="284">
        <f>+DH30-DI30</f>
        <v>0</v>
      </c>
      <c r="DK30" s="245"/>
      <c r="DL30" s="245"/>
      <c r="DM30" s="245"/>
      <c r="DN30" s="284">
        <f>+DL30-DM30</f>
        <v>0</v>
      </c>
      <c r="DO30" s="245"/>
      <c r="DP30" s="245"/>
      <c r="DQ30" s="245"/>
      <c r="DR30" s="284">
        <f>+DP30-DQ30</f>
        <v>0</v>
      </c>
      <c r="DS30" s="245"/>
      <c r="DT30" s="245"/>
      <c r="DU30" s="245"/>
      <c r="DV30" s="284">
        <f>+DT30-DU30</f>
        <v>0</v>
      </c>
      <c r="DW30" s="245"/>
      <c r="DX30" s="245"/>
      <c r="DY30" s="245"/>
      <c r="DZ30" s="284">
        <f>+DX30-DY30</f>
        <v>0</v>
      </c>
      <c r="EA30" s="245"/>
      <c r="EB30" s="245"/>
      <c r="EC30" s="245"/>
      <c r="ED30" s="284">
        <f>+EB30-EC30</f>
        <v>0</v>
      </c>
      <c r="EE30" s="245"/>
      <c r="EF30" s="245"/>
      <c r="EG30" s="245"/>
      <c r="EH30" s="284">
        <f>+EF30-EG30</f>
        <v>0</v>
      </c>
      <c r="EI30" s="245"/>
      <c r="EJ30" s="245"/>
      <c r="EK30" s="245"/>
      <c r="EL30" s="284">
        <f>+EJ30-EK30</f>
        <v>0</v>
      </c>
      <c r="EM30" s="245"/>
      <c r="EN30" s="245"/>
      <c r="EO30" s="245"/>
      <c r="EP30" s="284">
        <f>+EN30-EO30</f>
        <v>0</v>
      </c>
      <c r="EQ30" s="245"/>
      <c r="ER30" s="245"/>
      <c r="ES30" s="245"/>
      <c r="ET30" s="284">
        <f>+ER30-ES30</f>
        <v>0</v>
      </c>
      <c r="EU30" s="245"/>
      <c r="EV30" s="245"/>
      <c r="EW30" s="245"/>
      <c r="EX30" s="284">
        <f>+EV30-EW30</f>
        <v>0</v>
      </c>
      <c r="EY30" s="245"/>
      <c r="EZ30" s="245"/>
      <c r="FA30" s="245"/>
      <c r="FB30" s="284">
        <f>+EZ30-FA30</f>
        <v>0</v>
      </c>
      <c r="FC30" s="245"/>
      <c r="FD30" s="245"/>
      <c r="FE30" s="245"/>
      <c r="FF30" s="284">
        <f>+FD30-FE30</f>
        <v>0</v>
      </c>
      <c r="FG30" s="245"/>
      <c r="FH30" s="245"/>
      <c r="FI30" s="245"/>
      <c r="FJ30" s="284">
        <f>+FH30-FI30</f>
        <v>0</v>
      </c>
      <c r="FK30" s="245"/>
      <c r="FL30" s="245"/>
      <c r="FM30" s="245"/>
      <c r="FN30" s="284">
        <f>+FL30-FM30</f>
        <v>0</v>
      </c>
      <c r="FO30" s="245"/>
      <c r="FP30" s="245"/>
      <c r="FQ30" s="245"/>
      <c r="FR30" s="284">
        <f>+FP30-FQ30</f>
        <v>0</v>
      </c>
      <c r="FS30" s="245"/>
      <c r="FT30" s="245"/>
      <c r="FU30" s="245"/>
      <c r="FV30" s="284">
        <f>+FT30-FU30</f>
        <v>0</v>
      </c>
      <c r="FW30" s="245"/>
      <c r="FX30" s="245"/>
      <c r="FY30" s="245"/>
      <c r="FZ30" s="284">
        <f>+FX30-FY30</f>
        <v>0</v>
      </c>
      <c r="GA30" s="245"/>
      <c r="GB30" s="245"/>
      <c r="GC30" s="245"/>
      <c r="GD30" s="284">
        <f>+GB30-GC30</f>
        <v>0</v>
      </c>
      <c r="GE30" s="245"/>
      <c r="GF30" s="245"/>
      <c r="GG30" s="245"/>
      <c r="GH30" s="284">
        <f>+GF30-GG30</f>
        <v>0</v>
      </c>
      <c r="GI30" s="245"/>
      <c r="GJ30" s="245"/>
      <c r="GK30" s="245"/>
      <c r="GL30" s="284">
        <f>+GJ30-GK30</f>
        <v>0</v>
      </c>
      <c r="GM30" s="245"/>
      <c r="GN30" s="245"/>
      <c r="GO30" s="245"/>
      <c r="GP30" s="284">
        <f>+GN30-GO30</f>
        <v>0</v>
      </c>
      <c r="GQ30" s="245"/>
      <c r="GR30" s="245"/>
      <c r="GS30" s="245"/>
      <c r="GT30" s="284">
        <f>+GR30-GS30</f>
        <v>0</v>
      </c>
      <c r="GU30" s="245"/>
      <c r="GV30" s="245"/>
      <c r="GW30" s="245"/>
      <c r="GX30" s="284">
        <f>+GV30-GW30</f>
        <v>0</v>
      </c>
      <c r="GY30" s="245"/>
      <c r="GZ30" s="245"/>
      <c r="HA30" s="245"/>
      <c r="HB30" s="284">
        <f>+GZ30-HA30</f>
        <v>0</v>
      </c>
      <c r="HC30" s="245"/>
      <c r="HD30" s="245"/>
      <c r="HE30" s="245"/>
      <c r="HF30" s="284">
        <f>+HD30-HE30</f>
        <v>0</v>
      </c>
      <c r="HG30" s="245"/>
      <c r="HH30" s="245"/>
      <c r="HI30" s="245"/>
      <c r="HJ30" s="284">
        <f>+HH30-HI30</f>
        <v>0</v>
      </c>
      <c r="HK30" s="245"/>
      <c r="HL30" s="245"/>
      <c r="HM30" s="245"/>
      <c r="HN30" s="284">
        <f>+HL30-HM30</f>
        <v>0</v>
      </c>
      <c r="HO30" s="245"/>
      <c r="HP30" s="245"/>
      <c r="HQ30" s="245"/>
      <c r="HR30" s="284">
        <f>+HP30-HQ30</f>
        <v>0</v>
      </c>
      <c r="HS30" s="245"/>
      <c r="HT30" s="245"/>
      <c r="HU30" s="245"/>
      <c r="HV30" s="284">
        <f>+HT30-HU30</f>
        <v>0</v>
      </c>
      <c r="HW30" s="245"/>
      <c r="HX30" s="245"/>
      <c r="HY30" s="245"/>
      <c r="HZ30" s="284">
        <f>+HX30-HY30</f>
        <v>0</v>
      </c>
      <c r="IA30" s="245"/>
      <c r="IB30" s="245"/>
      <c r="IC30" s="245"/>
      <c r="ID30" s="284">
        <f>+IB30-IC30</f>
        <v>0</v>
      </c>
      <c r="IE30" s="245"/>
      <c r="IF30" s="245"/>
      <c r="IG30" s="245"/>
      <c r="IH30" s="284">
        <f>+IF30-IG30</f>
        <v>0</v>
      </c>
      <c r="II30" s="245"/>
      <c r="IJ30" s="245"/>
      <c r="IK30" s="245"/>
      <c r="IL30" s="284">
        <f>+IJ30-IK30</f>
        <v>0</v>
      </c>
      <c r="IM30" s="245"/>
      <c r="IN30" s="245"/>
      <c r="IO30" s="245"/>
      <c r="IP30" s="284">
        <f>+IN30-IO30</f>
        <v>0</v>
      </c>
      <c r="IQ30" s="253">
        <f t="shared" si="7"/>
        <v>0</v>
      </c>
      <c r="IR30" s="253">
        <f t="shared" si="7"/>
        <v>0</v>
      </c>
      <c r="IS30" s="253">
        <f t="shared" si="7"/>
        <v>0</v>
      </c>
      <c r="IT30" s="253">
        <f t="shared" si="7"/>
        <v>0</v>
      </c>
    </row>
    <row r="31" spans="1:254" ht="15" customHeight="1" x14ac:dyDescent="0.25">
      <c r="A31" s="335">
        <v>480000</v>
      </c>
      <c r="B31" s="8" t="s">
        <v>907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3"/>
      <c r="DM31" s="253"/>
      <c r="DN31" s="253"/>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c r="EU31" s="253"/>
      <c r="EV31" s="253"/>
      <c r="EW31" s="253"/>
      <c r="EX31" s="253"/>
      <c r="EY31" s="253"/>
      <c r="EZ31" s="253"/>
      <c r="FA31" s="253"/>
      <c r="FB31" s="253"/>
      <c r="FC31" s="253"/>
      <c r="FD31" s="253"/>
      <c r="FE31" s="253"/>
      <c r="FF31" s="253"/>
      <c r="FG31" s="253"/>
      <c r="FH31" s="253"/>
      <c r="FI31" s="253"/>
      <c r="FJ31" s="253"/>
      <c r="FK31" s="253"/>
      <c r="FL31" s="253"/>
      <c r="FM31" s="253"/>
      <c r="FN31" s="253"/>
      <c r="FO31" s="253"/>
      <c r="FP31" s="253"/>
      <c r="FQ31" s="253"/>
      <c r="FR31" s="253"/>
      <c r="FS31" s="253"/>
      <c r="FT31" s="253"/>
      <c r="FU31" s="253"/>
      <c r="FV31" s="253"/>
      <c r="FW31" s="253"/>
      <c r="FX31" s="253"/>
      <c r="FY31" s="253"/>
      <c r="FZ31" s="253"/>
      <c r="GA31" s="253"/>
      <c r="GB31" s="253"/>
      <c r="GC31" s="253"/>
      <c r="GD31" s="253"/>
      <c r="GE31" s="253"/>
      <c r="GF31" s="253"/>
      <c r="GG31" s="253"/>
      <c r="GH31" s="253"/>
      <c r="GI31" s="253"/>
      <c r="GJ31" s="253"/>
      <c r="GK31" s="253"/>
      <c r="GL31" s="253"/>
      <c r="GM31" s="253"/>
      <c r="GN31" s="253"/>
      <c r="GO31" s="253"/>
      <c r="GP31" s="253"/>
      <c r="GQ31" s="253"/>
      <c r="GR31" s="253"/>
      <c r="GS31" s="253"/>
      <c r="GT31" s="253"/>
      <c r="GU31" s="253"/>
      <c r="GV31" s="253"/>
      <c r="GW31" s="253"/>
      <c r="GX31" s="253"/>
      <c r="GY31" s="253"/>
      <c r="GZ31" s="253"/>
      <c r="HA31" s="253"/>
      <c r="HB31" s="253"/>
      <c r="HC31" s="253"/>
      <c r="HD31" s="253"/>
      <c r="HE31" s="253"/>
      <c r="HF31" s="253"/>
      <c r="HG31" s="253"/>
      <c r="HH31" s="253"/>
      <c r="HI31" s="253"/>
      <c r="HJ31" s="253"/>
      <c r="HK31" s="253"/>
      <c r="HL31" s="253"/>
      <c r="HM31" s="253"/>
      <c r="HN31" s="253"/>
      <c r="HO31" s="253"/>
      <c r="HP31" s="253"/>
      <c r="HQ31" s="253"/>
      <c r="HR31" s="253"/>
      <c r="HS31" s="253"/>
      <c r="HT31" s="253"/>
      <c r="HU31" s="253"/>
      <c r="HV31" s="253"/>
      <c r="HW31" s="253"/>
      <c r="HX31" s="253"/>
      <c r="HY31" s="253"/>
      <c r="HZ31" s="253"/>
      <c r="IA31" s="253"/>
      <c r="IB31" s="253"/>
      <c r="IC31" s="253"/>
      <c r="ID31" s="253"/>
      <c r="IE31" s="253"/>
      <c r="IF31" s="253"/>
      <c r="IG31" s="253"/>
      <c r="IH31" s="253"/>
      <c r="II31" s="253"/>
      <c r="IJ31" s="253"/>
      <c r="IK31" s="253"/>
      <c r="IL31" s="253"/>
      <c r="IM31" s="253"/>
      <c r="IN31" s="253"/>
      <c r="IO31" s="253"/>
      <c r="IP31" s="253"/>
      <c r="IQ31" s="253"/>
      <c r="IR31" s="253"/>
      <c r="IS31" s="253"/>
      <c r="IT31" s="253"/>
    </row>
    <row r="32" spans="1:254" ht="15" customHeight="1" x14ac:dyDescent="0.2">
      <c r="A32" s="319">
        <v>100</v>
      </c>
      <c r="B32" s="239" t="s">
        <v>732</v>
      </c>
      <c r="C32" s="245"/>
      <c r="D32" s="245"/>
      <c r="E32" s="245"/>
      <c r="F32" s="284">
        <f t="shared" si="0"/>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45"/>
      <c r="AR32" s="245"/>
      <c r="AS32" s="245"/>
      <c r="AT32" s="284">
        <f>+AR32-AS32</f>
        <v>0</v>
      </c>
      <c r="AU32" s="245"/>
      <c r="AV32" s="245"/>
      <c r="AW32" s="245"/>
      <c r="AX32" s="284">
        <f>+AV32-AW32</f>
        <v>0</v>
      </c>
      <c r="AY32" s="245"/>
      <c r="AZ32" s="245"/>
      <c r="BA32" s="245"/>
      <c r="BB32" s="284">
        <f>+AZ32-BA32</f>
        <v>0</v>
      </c>
      <c r="BC32" s="245"/>
      <c r="BD32" s="245"/>
      <c r="BE32" s="245"/>
      <c r="BF32" s="284">
        <f>+BD32-BE32</f>
        <v>0</v>
      </c>
      <c r="BG32" s="245"/>
      <c r="BH32" s="245"/>
      <c r="BI32" s="245"/>
      <c r="BJ32" s="284">
        <f>+BH32-BI32</f>
        <v>0</v>
      </c>
      <c r="BK32" s="245"/>
      <c r="BL32" s="245"/>
      <c r="BM32" s="245"/>
      <c r="BN32" s="284">
        <f>+BL32-BM32</f>
        <v>0</v>
      </c>
      <c r="BO32" s="245"/>
      <c r="BP32" s="245"/>
      <c r="BQ32" s="245"/>
      <c r="BR32" s="284">
        <f>+BP32-BQ32</f>
        <v>0</v>
      </c>
      <c r="BS32" s="245"/>
      <c r="BT32" s="245"/>
      <c r="BU32" s="245"/>
      <c r="BV32" s="284">
        <f>+BT32-BU32</f>
        <v>0</v>
      </c>
      <c r="BW32" s="245"/>
      <c r="BX32" s="245"/>
      <c r="BY32" s="245"/>
      <c r="BZ32" s="284">
        <f>+BX32-BY32</f>
        <v>0</v>
      </c>
      <c r="CA32" s="245"/>
      <c r="CB32" s="245"/>
      <c r="CC32" s="245"/>
      <c r="CD32" s="284">
        <f>+CB32-CC32</f>
        <v>0</v>
      </c>
      <c r="CE32" s="245"/>
      <c r="CF32" s="245"/>
      <c r="CG32" s="245"/>
      <c r="CH32" s="284">
        <f>+CF32-CG32</f>
        <v>0</v>
      </c>
      <c r="CI32" s="245"/>
      <c r="CJ32" s="245"/>
      <c r="CK32" s="245"/>
      <c r="CL32" s="284">
        <f>+CJ32-CK32</f>
        <v>0</v>
      </c>
      <c r="CM32" s="245"/>
      <c r="CN32" s="245"/>
      <c r="CO32" s="245"/>
      <c r="CP32" s="284">
        <f>+CN32-CO32</f>
        <v>0</v>
      </c>
      <c r="CQ32" s="245"/>
      <c r="CR32" s="245"/>
      <c r="CS32" s="245"/>
      <c r="CT32" s="284">
        <f>+CR32-CS32</f>
        <v>0</v>
      </c>
      <c r="CU32" s="245"/>
      <c r="CV32" s="245"/>
      <c r="CW32" s="245"/>
      <c r="CX32" s="284">
        <f>+CV32-CW32</f>
        <v>0</v>
      </c>
      <c r="CY32" s="245"/>
      <c r="CZ32" s="245"/>
      <c r="DA32" s="245"/>
      <c r="DB32" s="284">
        <f>+CZ32-DA32</f>
        <v>0</v>
      </c>
      <c r="DC32" s="245"/>
      <c r="DD32" s="245"/>
      <c r="DE32" s="245"/>
      <c r="DF32" s="284">
        <f>+DD32-DE32</f>
        <v>0</v>
      </c>
      <c r="DG32" s="245"/>
      <c r="DH32" s="245"/>
      <c r="DI32" s="245"/>
      <c r="DJ32" s="284">
        <f>+DH32-DI32</f>
        <v>0</v>
      </c>
      <c r="DK32" s="245"/>
      <c r="DL32" s="245"/>
      <c r="DM32" s="245"/>
      <c r="DN32" s="284">
        <f>+DL32-DM32</f>
        <v>0</v>
      </c>
      <c r="DO32" s="245"/>
      <c r="DP32" s="245"/>
      <c r="DQ32" s="245"/>
      <c r="DR32" s="284">
        <f>+DP32-DQ32</f>
        <v>0</v>
      </c>
      <c r="DS32" s="245"/>
      <c r="DT32" s="245"/>
      <c r="DU32" s="245"/>
      <c r="DV32" s="284">
        <f>+DT32-DU32</f>
        <v>0</v>
      </c>
      <c r="DW32" s="245"/>
      <c r="DX32" s="245"/>
      <c r="DY32" s="245"/>
      <c r="DZ32" s="284">
        <f>+DX32-DY32</f>
        <v>0</v>
      </c>
      <c r="EA32" s="245"/>
      <c r="EB32" s="245"/>
      <c r="EC32" s="245"/>
      <c r="ED32" s="284">
        <f>+EB32-EC32</f>
        <v>0</v>
      </c>
      <c r="EE32" s="245"/>
      <c r="EF32" s="245"/>
      <c r="EG32" s="245"/>
      <c r="EH32" s="284">
        <f>+EF32-EG32</f>
        <v>0</v>
      </c>
      <c r="EI32" s="245"/>
      <c r="EJ32" s="245"/>
      <c r="EK32" s="245"/>
      <c r="EL32" s="284">
        <f>+EJ32-EK32</f>
        <v>0</v>
      </c>
      <c r="EM32" s="245"/>
      <c r="EN32" s="245"/>
      <c r="EO32" s="245"/>
      <c r="EP32" s="284">
        <f>+EN32-EO32</f>
        <v>0</v>
      </c>
      <c r="EQ32" s="245"/>
      <c r="ER32" s="245"/>
      <c r="ES32" s="245"/>
      <c r="ET32" s="284">
        <f>+ER32-ES32</f>
        <v>0</v>
      </c>
      <c r="EU32" s="245"/>
      <c r="EV32" s="245"/>
      <c r="EW32" s="245"/>
      <c r="EX32" s="284">
        <f>+EV32-EW32</f>
        <v>0</v>
      </c>
      <c r="EY32" s="245"/>
      <c r="EZ32" s="245"/>
      <c r="FA32" s="245"/>
      <c r="FB32" s="284">
        <f>+EZ32-FA32</f>
        <v>0</v>
      </c>
      <c r="FC32" s="245"/>
      <c r="FD32" s="245"/>
      <c r="FE32" s="245"/>
      <c r="FF32" s="284">
        <f>+FD32-FE32</f>
        <v>0</v>
      </c>
      <c r="FG32" s="245"/>
      <c r="FH32" s="245"/>
      <c r="FI32" s="245"/>
      <c r="FJ32" s="284">
        <f>+FH32-FI32</f>
        <v>0</v>
      </c>
      <c r="FK32" s="245"/>
      <c r="FL32" s="245"/>
      <c r="FM32" s="245"/>
      <c r="FN32" s="284">
        <f>+FL32-FM32</f>
        <v>0</v>
      </c>
      <c r="FO32" s="245"/>
      <c r="FP32" s="245"/>
      <c r="FQ32" s="245"/>
      <c r="FR32" s="284">
        <f>+FP32-FQ32</f>
        <v>0</v>
      </c>
      <c r="FS32" s="245"/>
      <c r="FT32" s="245"/>
      <c r="FU32" s="245"/>
      <c r="FV32" s="284">
        <f>+FT32-FU32</f>
        <v>0</v>
      </c>
      <c r="FW32" s="245"/>
      <c r="FX32" s="245"/>
      <c r="FY32" s="245"/>
      <c r="FZ32" s="284">
        <f>+FX32-FY32</f>
        <v>0</v>
      </c>
      <c r="GA32" s="245"/>
      <c r="GB32" s="245"/>
      <c r="GC32" s="245"/>
      <c r="GD32" s="284">
        <f>+GB32-GC32</f>
        <v>0</v>
      </c>
      <c r="GE32" s="245"/>
      <c r="GF32" s="245"/>
      <c r="GG32" s="245"/>
      <c r="GH32" s="284">
        <f>+GF32-GG32</f>
        <v>0</v>
      </c>
      <c r="GI32" s="245"/>
      <c r="GJ32" s="245"/>
      <c r="GK32" s="245"/>
      <c r="GL32" s="284">
        <f>+GJ32-GK32</f>
        <v>0</v>
      </c>
      <c r="GM32" s="245"/>
      <c r="GN32" s="245"/>
      <c r="GO32" s="245"/>
      <c r="GP32" s="284">
        <f>+GN32-GO32</f>
        <v>0</v>
      </c>
      <c r="GQ32" s="245"/>
      <c r="GR32" s="245"/>
      <c r="GS32" s="245"/>
      <c r="GT32" s="284">
        <f>+GR32-GS32</f>
        <v>0</v>
      </c>
      <c r="GU32" s="245"/>
      <c r="GV32" s="245"/>
      <c r="GW32" s="245"/>
      <c r="GX32" s="284">
        <f>+GV32-GW32</f>
        <v>0</v>
      </c>
      <c r="GY32" s="245"/>
      <c r="GZ32" s="245"/>
      <c r="HA32" s="245"/>
      <c r="HB32" s="284">
        <f>+GZ32-HA32</f>
        <v>0</v>
      </c>
      <c r="HC32" s="245"/>
      <c r="HD32" s="245"/>
      <c r="HE32" s="245"/>
      <c r="HF32" s="284">
        <f>+HD32-HE32</f>
        <v>0</v>
      </c>
      <c r="HG32" s="245"/>
      <c r="HH32" s="245"/>
      <c r="HI32" s="245"/>
      <c r="HJ32" s="284">
        <f>+HH32-HI32</f>
        <v>0</v>
      </c>
      <c r="HK32" s="245"/>
      <c r="HL32" s="245"/>
      <c r="HM32" s="245"/>
      <c r="HN32" s="284">
        <f>+HL32-HM32</f>
        <v>0</v>
      </c>
      <c r="HO32" s="245"/>
      <c r="HP32" s="245"/>
      <c r="HQ32" s="245"/>
      <c r="HR32" s="284">
        <f>+HP32-HQ32</f>
        <v>0</v>
      </c>
      <c r="HS32" s="245"/>
      <c r="HT32" s="245"/>
      <c r="HU32" s="245"/>
      <c r="HV32" s="284">
        <f>+HT32-HU32</f>
        <v>0</v>
      </c>
      <c r="HW32" s="245"/>
      <c r="HX32" s="245"/>
      <c r="HY32" s="245"/>
      <c r="HZ32" s="284">
        <f>+HX32-HY32</f>
        <v>0</v>
      </c>
      <c r="IA32" s="245"/>
      <c r="IB32" s="245"/>
      <c r="IC32" s="245"/>
      <c r="ID32" s="284">
        <f>+IB32-IC32</f>
        <v>0</v>
      </c>
      <c r="IE32" s="245"/>
      <c r="IF32" s="245"/>
      <c r="IG32" s="245"/>
      <c r="IH32" s="284">
        <f>+IF32-IG32</f>
        <v>0</v>
      </c>
      <c r="II32" s="245"/>
      <c r="IJ32" s="245"/>
      <c r="IK32" s="245"/>
      <c r="IL32" s="284">
        <f>+IJ32-IK32</f>
        <v>0</v>
      </c>
      <c r="IM32" s="245"/>
      <c r="IN32" s="245"/>
      <c r="IO32" s="245"/>
      <c r="IP32" s="284">
        <f>+IN32-IO32</f>
        <v>0</v>
      </c>
      <c r="IQ32" s="253">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53">
        <f t="shared" si="8"/>
        <v>0</v>
      </c>
      <c r="IS32" s="253">
        <f t="shared" si="8"/>
        <v>0</v>
      </c>
      <c r="IT32" s="253">
        <f t="shared" si="8"/>
        <v>0</v>
      </c>
    </row>
    <row r="33" spans="1:254" ht="15" customHeight="1" x14ac:dyDescent="0.2">
      <c r="A33" s="319" t="s">
        <v>163</v>
      </c>
      <c r="B33" s="239" t="s">
        <v>733</v>
      </c>
      <c r="C33" s="245"/>
      <c r="D33" s="245"/>
      <c r="E33" s="245"/>
      <c r="F33" s="284">
        <f t="shared" si="0"/>
        <v>0</v>
      </c>
      <c r="G33" s="245"/>
      <c r="H33" s="245"/>
      <c r="I33" s="245"/>
      <c r="J33" s="284">
        <f>+H33-I33</f>
        <v>0</v>
      </c>
      <c r="K33" s="245"/>
      <c r="L33" s="245"/>
      <c r="M33" s="245"/>
      <c r="N33" s="284">
        <f>+L33-M33</f>
        <v>0</v>
      </c>
      <c r="O33" s="245"/>
      <c r="P33" s="245"/>
      <c r="Q33" s="245"/>
      <c r="R33" s="284">
        <f>+P33-Q33</f>
        <v>0</v>
      </c>
      <c r="S33" s="245"/>
      <c r="T33" s="245"/>
      <c r="U33" s="245"/>
      <c r="V33" s="284">
        <f>+T33-U33</f>
        <v>0</v>
      </c>
      <c r="W33" s="245"/>
      <c r="X33" s="245"/>
      <c r="Y33" s="245"/>
      <c r="Z33" s="284">
        <f>+X33-Y33</f>
        <v>0</v>
      </c>
      <c r="AA33" s="245"/>
      <c r="AB33" s="245"/>
      <c r="AC33" s="245"/>
      <c r="AD33" s="284">
        <f>+AB33-AC33</f>
        <v>0</v>
      </c>
      <c r="AE33" s="245"/>
      <c r="AF33" s="245"/>
      <c r="AG33" s="245"/>
      <c r="AH33" s="284">
        <f>+AF33-AG33</f>
        <v>0</v>
      </c>
      <c r="AI33" s="245"/>
      <c r="AJ33" s="245"/>
      <c r="AK33" s="245"/>
      <c r="AL33" s="284">
        <f>+AJ33-AK33</f>
        <v>0</v>
      </c>
      <c r="AM33" s="245"/>
      <c r="AN33" s="245"/>
      <c r="AO33" s="245"/>
      <c r="AP33" s="284">
        <f>+AN33-AO33</f>
        <v>0</v>
      </c>
      <c r="AQ33" s="245"/>
      <c r="AR33" s="245"/>
      <c r="AS33" s="245"/>
      <c r="AT33" s="284">
        <f>+AR33-AS33</f>
        <v>0</v>
      </c>
      <c r="AU33" s="245"/>
      <c r="AV33" s="245"/>
      <c r="AW33" s="245"/>
      <c r="AX33" s="284">
        <f>+AV33-AW33</f>
        <v>0</v>
      </c>
      <c r="AY33" s="245"/>
      <c r="AZ33" s="245"/>
      <c r="BA33" s="245"/>
      <c r="BB33" s="284">
        <f>+AZ33-BA33</f>
        <v>0</v>
      </c>
      <c r="BC33" s="245"/>
      <c r="BD33" s="245"/>
      <c r="BE33" s="245"/>
      <c r="BF33" s="284">
        <f>+BD33-BE33</f>
        <v>0</v>
      </c>
      <c r="BG33" s="245"/>
      <c r="BH33" s="245"/>
      <c r="BI33" s="245"/>
      <c r="BJ33" s="284">
        <f>+BH33-BI33</f>
        <v>0</v>
      </c>
      <c r="BK33" s="245"/>
      <c r="BL33" s="245"/>
      <c r="BM33" s="245"/>
      <c r="BN33" s="284">
        <f>+BL33-BM33</f>
        <v>0</v>
      </c>
      <c r="BO33" s="245"/>
      <c r="BP33" s="245"/>
      <c r="BQ33" s="245"/>
      <c r="BR33" s="284">
        <f>+BP33-BQ33</f>
        <v>0</v>
      </c>
      <c r="BS33" s="245"/>
      <c r="BT33" s="245"/>
      <c r="BU33" s="245"/>
      <c r="BV33" s="284">
        <f>+BT33-BU33</f>
        <v>0</v>
      </c>
      <c r="BW33" s="245"/>
      <c r="BX33" s="245"/>
      <c r="BY33" s="245"/>
      <c r="BZ33" s="284">
        <f>+BX33-BY33</f>
        <v>0</v>
      </c>
      <c r="CA33" s="245"/>
      <c r="CB33" s="245"/>
      <c r="CC33" s="245"/>
      <c r="CD33" s="284">
        <f>+CB33-CC33</f>
        <v>0</v>
      </c>
      <c r="CE33" s="245"/>
      <c r="CF33" s="245"/>
      <c r="CG33" s="245"/>
      <c r="CH33" s="284">
        <f>+CF33-CG33</f>
        <v>0</v>
      </c>
      <c r="CI33" s="245"/>
      <c r="CJ33" s="245"/>
      <c r="CK33" s="245"/>
      <c r="CL33" s="284">
        <f>+CJ33-CK33</f>
        <v>0</v>
      </c>
      <c r="CM33" s="245"/>
      <c r="CN33" s="245"/>
      <c r="CO33" s="245"/>
      <c r="CP33" s="284">
        <f>+CN33-CO33</f>
        <v>0</v>
      </c>
      <c r="CQ33" s="245"/>
      <c r="CR33" s="245"/>
      <c r="CS33" s="245"/>
      <c r="CT33" s="284">
        <f>+CR33-CS33</f>
        <v>0</v>
      </c>
      <c r="CU33" s="245"/>
      <c r="CV33" s="245"/>
      <c r="CW33" s="245"/>
      <c r="CX33" s="284">
        <f>+CV33-CW33</f>
        <v>0</v>
      </c>
      <c r="CY33" s="245"/>
      <c r="CZ33" s="245"/>
      <c r="DA33" s="245"/>
      <c r="DB33" s="284">
        <f>+CZ33-DA33</f>
        <v>0</v>
      </c>
      <c r="DC33" s="245"/>
      <c r="DD33" s="245"/>
      <c r="DE33" s="245"/>
      <c r="DF33" s="284">
        <f>+DD33-DE33</f>
        <v>0</v>
      </c>
      <c r="DG33" s="245"/>
      <c r="DH33" s="245"/>
      <c r="DI33" s="245"/>
      <c r="DJ33" s="284">
        <f>+DH33-DI33</f>
        <v>0</v>
      </c>
      <c r="DK33" s="245"/>
      <c r="DL33" s="245"/>
      <c r="DM33" s="245"/>
      <c r="DN33" s="284">
        <f>+DL33-DM33</f>
        <v>0</v>
      </c>
      <c r="DO33" s="245"/>
      <c r="DP33" s="245"/>
      <c r="DQ33" s="245"/>
      <c r="DR33" s="284">
        <f>+DP33-DQ33</f>
        <v>0</v>
      </c>
      <c r="DS33" s="245"/>
      <c r="DT33" s="245"/>
      <c r="DU33" s="245"/>
      <c r="DV33" s="284">
        <f>+DT33-DU33</f>
        <v>0</v>
      </c>
      <c r="DW33" s="245"/>
      <c r="DX33" s="245"/>
      <c r="DY33" s="245"/>
      <c r="DZ33" s="284">
        <f>+DX33-DY33</f>
        <v>0</v>
      </c>
      <c r="EA33" s="245"/>
      <c r="EB33" s="245"/>
      <c r="EC33" s="245"/>
      <c r="ED33" s="284">
        <f>+EB33-EC33</f>
        <v>0</v>
      </c>
      <c r="EE33" s="245"/>
      <c r="EF33" s="245"/>
      <c r="EG33" s="245"/>
      <c r="EH33" s="284">
        <f>+EF33-EG33</f>
        <v>0</v>
      </c>
      <c r="EI33" s="245"/>
      <c r="EJ33" s="245"/>
      <c r="EK33" s="245"/>
      <c r="EL33" s="284">
        <f>+EJ33-EK33</f>
        <v>0</v>
      </c>
      <c r="EM33" s="245"/>
      <c r="EN33" s="245"/>
      <c r="EO33" s="245"/>
      <c r="EP33" s="284">
        <f>+EN33-EO33</f>
        <v>0</v>
      </c>
      <c r="EQ33" s="245"/>
      <c r="ER33" s="245"/>
      <c r="ES33" s="245"/>
      <c r="ET33" s="284">
        <f>+ER33-ES33</f>
        <v>0</v>
      </c>
      <c r="EU33" s="245"/>
      <c r="EV33" s="245"/>
      <c r="EW33" s="245"/>
      <c r="EX33" s="284">
        <f>+EV33-EW33</f>
        <v>0</v>
      </c>
      <c r="EY33" s="245"/>
      <c r="EZ33" s="245"/>
      <c r="FA33" s="245"/>
      <c r="FB33" s="284">
        <f>+EZ33-FA33</f>
        <v>0</v>
      </c>
      <c r="FC33" s="245"/>
      <c r="FD33" s="245"/>
      <c r="FE33" s="245"/>
      <c r="FF33" s="284">
        <f>+FD33-FE33</f>
        <v>0</v>
      </c>
      <c r="FG33" s="245"/>
      <c r="FH33" s="245"/>
      <c r="FI33" s="245"/>
      <c r="FJ33" s="284">
        <f>+FH33-FI33</f>
        <v>0</v>
      </c>
      <c r="FK33" s="245"/>
      <c r="FL33" s="245"/>
      <c r="FM33" s="245"/>
      <c r="FN33" s="284">
        <f>+FL33-FM33</f>
        <v>0</v>
      </c>
      <c r="FO33" s="245"/>
      <c r="FP33" s="245"/>
      <c r="FQ33" s="245"/>
      <c r="FR33" s="284">
        <f>+FP33-FQ33</f>
        <v>0</v>
      </c>
      <c r="FS33" s="245"/>
      <c r="FT33" s="245"/>
      <c r="FU33" s="245"/>
      <c r="FV33" s="284">
        <f>+FT33-FU33</f>
        <v>0</v>
      </c>
      <c r="FW33" s="245"/>
      <c r="FX33" s="245"/>
      <c r="FY33" s="245"/>
      <c r="FZ33" s="284">
        <f>+FX33-FY33</f>
        <v>0</v>
      </c>
      <c r="GA33" s="245"/>
      <c r="GB33" s="245"/>
      <c r="GC33" s="245"/>
      <c r="GD33" s="284">
        <f>+GB33-GC33</f>
        <v>0</v>
      </c>
      <c r="GE33" s="245"/>
      <c r="GF33" s="245"/>
      <c r="GG33" s="245"/>
      <c r="GH33" s="284">
        <f>+GF33-GG33</f>
        <v>0</v>
      </c>
      <c r="GI33" s="245"/>
      <c r="GJ33" s="245"/>
      <c r="GK33" s="245"/>
      <c r="GL33" s="284">
        <f>+GJ33-GK33</f>
        <v>0</v>
      </c>
      <c r="GM33" s="245"/>
      <c r="GN33" s="245"/>
      <c r="GO33" s="245"/>
      <c r="GP33" s="284">
        <f>+GN33-GO33</f>
        <v>0</v>
      </c>
      <c r="GQ33" s="245"/>
      <c r="GR33" s="245"/>
      <c r="GS33" s="245"/>
      <c r="GT33" s="284">
        <f>+GR33-GS33</f>
        <v>0</v>
      </c>
      <c r="GU33" s="245"/>
      <c r="GV33" s="245"/>
      <c r="GW33" s="245"/>
      <c r="GX33" s="284">
        <f>+GV33-GW33</f>
        <v>0</v>
      </c>
      <c r="GY33" s="245"/>
      <c r="GZ33" s="245"/>
      <c r="HA33" s="245"/>
      <c r="HB33" s="284">
        <f>+GZ33-HA33</f>
        <v>0</v>
      </c>
      <c r="HC33" s="245"/>
      <c r="HD33" s="245"/>
      <c r="HE33" s="245"/>
      <c r="HF33" s="284">
        <f>+HD33-HE33</f>
        <v>0</v>
      </c>
      <c r="HG33" s="245"/>
      <c r="HH33" s="245"/>
      <c r="HI33" s="245"/>
      <c r="HJ33" s="284">
        <f>+HH33-HI33</f>
        <v>0</v>
      </c>
      <c r="HK33" s="245"/>
      <c r="HL33" s="245"/>
      <c r="HM33" s="245"/>
      <c r="HN33" s="284">
        <f>+HL33-HM33</f>
        <v>0</v>
      </c>
      <c r="HO33" s="245"/>
      <c r="HP33" s="245"/>
      <c r="HQ33" s="245"/>
      <c r="HR33" s="284">
        <f>+HP33-HQ33</f>
        <v>0</v>
      </c>
      <c r="HS33" s="245"/>
      <c r="HT33" s="245"/>
      <c r="HU33" s="245"/>
      <c r="HV33" s="284">
        <f>+HT33-HU33</f>
        <v>0</v>
      </c>
      <c r="HW33" s="245"/>
      <c r="HX33" s="245"/>
      <c r="HY33" s="245"/>
      <c r="HZ33" s="284">
        <f>+HX33-HY33</f>
        <v>0</v>
      </c>
      <c r="IA33" s="245"/>
      <c r="IB33" s="245"/>
      <c r="IC33" s="245"/>
      <c r="ID33" s="284">
        <f>+IB33-IC33</f>
        <v>0</v>
      </c>
      <c r="IE33" s="245"/>
      <c r="IF33" s="245"/>
      <c r="IG33" s="245"/>
      <c r="IH33" s="284">
        <f>+IF33-IG33</f>
        <v>0</v>
      </c>
      <c r="II33" s="245"/>
      <c r="IJ33" s="245"/>
      <c r="IK33" s="245"/>
      <c r="IL33" s="284">
        <f>+IJ33-IK33</f>
        <v>0</v>
      </c>
      <c r="IM33" s="245"/>
      <c r="IN33" s="245"/>
      <c r="IO33" s="245"/>
      <c r="IP33" s="284">
        <f>+IN33-IO33</f>
        <v>0</v>
      </c>
      <c r="IQ33" s="253">
        <f t="shared" si="8"/>
        <v>0</v>
      </c>
      <c r="IR33" s="253">
        <f t="shared" si="8"/>
        <v>0</v>
      </c>
      <c r="IS33" s="253">
        <f t="shared" si="8"/>
        <v>0</v>
      </c>
      <c r="IT33" s="253">
        <f t="shared" si="8"/>
        <v>0</v>
      </c>
    </row>
    <row r="34" spans="1:254" ht="15" customHeight="1" x14ac:dyDescent="0.25">
      <c r="A34" s="319">
        <v>900</v>
      </c>
      <c r="B34" s="244" t="s">
        <v>908</v>
      </c>
      <c r="C34" s="245"/>
      <c r="D34" s="245"/>
      <c r="E34" s="245"/>
      <c r="F34" s="284">
        <f t="shared" si="0"/>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c r="AE34" s="245"/>
      <c r="AF34" s="245"/>
      <c r="AG34" s="245"/>
      <c r="AH34" s="284">
        <f>+AF34-AG34</f>
        <v>0</v>
      </c>
      <c r="AI34" s="245"/>
      <c r="AJ34" s="245"/>
      <c r="AK34" s="245"/>
      <c r="AL34" s="284">
        <f>+AJ34-AK34</f>
        <v>0</v>
      </c>
      <c r="AM34" s="245"/>
      <c r="AN34" s="245"/>
      <c r="AO34" s="245"/>
      <c r="AP34" s="284">
        <f>+AN34-AO34</f>
        <v>0</v>
      </c>
      <c r="AQ34" s="245"/>
      <c r="AR34" s="245"/>
      <c r="AS34" s="245"/>
      <c r="AT34" s="284">
        <f>+AR34-AS34</f>
        <v>0</v>
      </c>
      <c r="AU34" s="245"/>
      <c r="AV34" s="245"/>
      <c r="AW34" s="245"/>
      <c r="AX34" s="284">
        <f>+AV34-AW34</f>
        <v>0</v>
      </c>
      <c r="AY34" s="245"/>
      <c r="AZ34" s="245"/>
      <c r="BA34" s="245"/>
      <c r="BB34" s="284">
        <f>+AZ34-BA34</f>
        <v>0</v>
      </c>
      <c r="BC34" s="245"/>
      <c r="BD34" s="245"/>
      <c r="BE34" s="245"/>
      <c r="BF34" s="284">
        <f>+BD34-BE34</f>
        <v>0</v>
      </c>
      <c r="BG34" s="245"/>
      <c r="BH34" s="245"/>
      <c r="BI34" s="245"/>
      <c r="BJ34" s="284">
        <f>+BH34-BI34</f>
        <v>0</v>
      </c>
      <c r="BK34" s="245"/>
      <c r="BL34" s="245"/>
      <c r="BM34" s="245"/>
      <c r="BN34" s="284">
        <f>+BL34-BM34</f>
        <v>0</v>
      </c>
      <c r="BO34" s="245"/>
      <c r="BP34" s="245"/>
      <c r="BQ34" s="245"/>
      <c r="BR34" s="284">
        <f>+BP34-BQ34</f>
        <v>0</v>
      </c>
      <c r="BS34" s="245"/>
      <c r="BT34" s="245"/>
      <c r="BU34" s="245"/>
      <c r="BV34" s="284">
        <f>+BT34-BU34</f>
        <v>0</v>
      </c>
      <c r="BW34" s="245"/>
      <c r="BX34" s="245"/>
      <c r="BY34" s="245"/>
      <c r="BZ34" s="284">
        <f>+BX34-BY34</f>
        <v>0</v>
      </c>
      <c r="CA34" s="245"/>
      <c r="CB34" s="245"/>
      <c r="CC34" s="245"/>
      <c r="CD34" s="284">
        <f>+CB34-CC34</f>
        <v>0</v>
      </c>
      <c r="CE34" s="245"/>
      <c r="CF34" s="245"/>
      <c r="CG34" s="245"/>
      <c r="CH34" s="284">
        <f>+CF34-CG34</f>
        <v>0</v>
      </c>
      <c r="CI34" s="245"/>
      <c r="CJ34" s="245"/>
      <c r="CK34" s="245"/>
      <c r="CL34" s="284">
        <f>+CJ34-CK34</f>
        <v>0</v>
      </c>
      <c r="CM34" s="245"/>
      <c r="CN34" s="245"/>
      <c r="CO34" s="245"/>
      <c r="CP34" s="284">
        <f>+CN34-CO34</f>
        <v>0</v>
      </c>
      <c r="CQ34" s="245"/>
      <c r="CR34" s="245"/>
      <c r="CS34" s="245"/>
      <c r="CT34" s="284">
        <f>+CR34-CS34</f>
        <v>0</v>
      </c>
      <c r="CU34" s="245"/>
      <c r="CV34" s="245"/>
      <c r="CW34" s="245"/>
      <c r="CX34" s="284">
        <f>+CV34-CW34</f>
        <v>0</v>
      </c>
      <c r="CY34" s="245"/>
      <c r="CZ34" s="245"/>
      <c r="DA34" s="245"/>
      <c r="DB34" s="284">
        <f>+CZ34-DA34</f>
        <v>0</v>
      </c>
      <c r="DC34" s="245"/>
      <c r="DD34" s="245"/>
      <c r="DE34" s="245"/>
      <c r="DF34" s="284">
        <f>+DD34-DE34</f>
        <v>0</v>
      </c>
      <c r="DG34" s="245"/>
      <c r="DH34" s="245"/>
      <c r="DI34" s="245"/>
      <c r="DJ34" s="284">
        <f>+DH34-DI34</f>
        <v>0</v>
      </c>
      <c r="DK34" s="245"/>
      <c r="DL34" s="245"/>
      <c r="DM34" s="245"/>
      <c r="DN34" s="284">
        <f>+DL34-DM34</f>
        <v>0</v>
      </c>
      <c r="DO34" s="245"/>
      <c r="DP34" s="245"/>
      <c r="DQ34" s="245"/>
      <c r="DR34" s="284">
        <f>+DP34-DQ34</f>
        <v>0</v>
      </c>
      <c r="DS34" s="245"/>
      <c r="DT34" s="245"/>
      <c r="DU34" s="245"/>
      <c r="DV34" s="284">
        <f>+DT34-DU34</f>
        <v>0</v>
      </c>
      <c r="DW34" s="245"/>
      <c r="DX34" s="245"/>
      <c r="DY34" s="245"/>
      <c r="DZ34" s="284">
        <f>+DX34-DY34</f>
        <v>0</v>
      </c>
      <c r="EA34" s="245"/>
      <c r="EB34" s="245"/>
      <c r="EC34" s="245"/>
      <c r="ED34" s="284">
        <f>+EB34-EC34</f>
        <v>0</v>
      </c>
      <c r="EE34" s="245"/>
      <c r="EF34" s="245"/>
      <c r="EG34" s="245"/>
      <c r="EH34" s="284">
        <f>+EF34-EG34</f>
        <v>0</v>
      </c>
      <c r="EI34" s="245"/>
      <c r="EJ34" s="245"/>
      <c r="EK34" s="245"/>
      <c r="EL34" s="284">
        <f>+EJ34-EK34</f>
        <v>0</v>
      </c>
      <c r="EM34" s="245"/>
      <c r="EN34" s="245"/>
      <c r="EO34" s="245"/>
      <c r="EP34" s="284">
        <f>+EN34-EO34</f>
        <v>0</v>
      </c>
      <c r="EQ34" s="245"/>
      <c r="ER34" s="245"/>
      <c r="ES34" s="245"/>
      <c r="ET34" s="284">
        <f>+ER34-ES34</f>
        <v>0</v>
      </c>
      <c r="EU34" s="245"/>
      <c r="EV34" s="245"/>
      <c r="EW34" s="245"/>
      <c r="EX34" s="284">
        <f>+EV34-EW34</f>
        <v>0</v>
      </c>
      <c r="EY34" s="245"/>
      <c r="EZ34" s="245"/>
      <c r="FA34" s="245"/>
      <c r="FB34" s="284">
        <f>+EZ34-FA34</f>
        <v>0</v>
      </c>
      <c r="FC34" s="245"/>
      <c r="FD34" s="245"/>
      <c r="FE34" s="245"/>
      <c r="FF34" s="284">
        <f>+FD34-FE34</f>
        <v>0</v>
      </c>
      <c r="FG34" s="245"/>
      <c r="FH34" s="245"/>
      <c r="FI34" s="245"/>
      <c r="FJ34" s="284">
        <f>+FH34-FI34</f>
        <v>0</v>
      </c>
      <c r="FK34" s="245"/>
      <c r="FL34" s="245"/>
      <c r="FM34" s="245"/>
      <c r="FN34" s="284">
        <f>+FL34-FM34</f>
        <v>0</v>
      </c>
      <c r="FO34" s="245"/>
      <c r="FP34" s="245"/>
      <c r="FQ34" s="245"/>
      <c r="FR34" s="284">
        <f>+FP34-FQ34</f>
        <v>0</v>
      </c>
      <c r="FS34" s="245"/>
      <c r="FT34" s="245"/>
      <c r="FU34" s="245"/>
      <c r="FV34" s="284">
        <f>+FT34-FU34</f>
        <v>0</v>
      </c>
      <c r="FW34" s="245"/>
      <c r="FX34" s="245"/>
      <c r="FY34" s="245"/>
      <c r="FZ34" s="284">
        <f>+FX34-FY34</f>
        <v>0</v>
      </c>
      <c r="GA34" s="245"/>
      <c r="GB34" s="245"/>
      <c r="GC34" s="245"/>
      <c r="GD34" s="284">
        <f>+GB34-GC34</f>
        <v>0</v>
      </c>
      <c r="GE34" s="245"/>
      <c r="GF34" s="245"/>
      <c r="GG34" s="245"/>
      <c r="GH34" s="284">
        <f>+GF34-GG34</f>
        <v>0</v>
      </c>
      <c r="GI34" s="245"/>
      <c r="GJ34" s="245"/>
      <c r="GK34" s="245"/>
      <c r="GL34" s="284">
        <f>+GJ34-GK34</f>
        <v>0</v>
      </c>
      <c r="GM34" s="245"/>
      <c r="GN34" s="245"/>
      <c r="GO34" s="245"/>
      <c r="GP34" s="284">
        <f>+GN34-GO34</f>
        <v>0</v>
      </c>
      <c r="GQ34" s="245"/>
      <c r="GR34" s="245"/>
      <c r="GS34" s="245"/>
      <c r="GT34" s="284">
        <f>+GR34-GS34</f>
        <v>0</v>
      </c>
      <c r="GU34" s="245"/>
      <c r="GV34" s="245"/>
      <c r="GW34" s="245"/>
      <c r="GX34" s="284">
        <f>+GV34-GW34</f>
        <v>0</v>
      </c>
      <c r="GY34" s="245"/>
      <c r="GZ34" s="245"/>
      <c r="HA34" s="245"/>
      <c r="HB34" s="284">
        <f>+GZ34-HA34</f>
        <v>0</v>
      </c>
      <c r="HC34" s="245"/>
      <c r="HD34" s="245"/>
      <c r="HE34" s="245"/>
      <c r="HF34" s="284">
        <f>+HD34-HE34</f>
        <v>0</v>
      </c>
      <c r="HG34" s="245"/>
      <c r="HH34" s="245"/>
      <c r="HI34" s="245"/>
      <c r="HJ34" s="284">
        <f>+HH34-HI34</f>
        <v>0</v>
      </c>
      <c r="HK34" s="245"/>
      <c r="HL34" s="245"/>
      <c r="HM34" s="245"/>
      <c r="HN34" s="284">
        <f>+HL34-HM34</f>
        <v>0</v>
      </c>
      <c r="HO34" s="245"/>
      <c r="HP34" s="245"/>
      <c r="HQ34" s="245"/>
      <c r="HR34" s="284">
        <f>+HP34-HQ34</f>
        <v>0</v>
      </c>
      <c r="HS34" s="245"/>
      <c r="HT34" s="245"/>
      <c r="HU34" s="245"/>
      <c r="HV34" s="284">
        <f>+HT34-HU34</f>
        <v>0</v>
      </c>
      <c r="HW34" s="245"/>
      <c r="HX34" s="245"/>
      <c r="HY34" s="245"/>
      <c r="HZ34" s="284">
        <f>+HX34-HY34</f>
        <v>0</v>
      </c>
      <c r="IA34" s="245"/>
      <c r="IB34" s="245"/>
      <c r="IC34" s="245"/>
      <c r="ID34" s="284">
        <f>+IB34-IC34</f>
        <v>0</v>
      </c>
      <c r="IE34" s="245"/>
      <c r="IF34" s="245"/>
      <c r="IG34" s="245"/>
      <c r="IH34" s="284">
        <f>+IF34-IG34</f>
        <v>0</v>
      </c>
      <c r="II34" s="245"/>
      <c r="IJ34" s="245"/>
      <c r="IK34" s="245"/>
      <c r="IL34" s="284">
        <f>+IJ34-IK34</f>
        <v>0</v>
      </c>
      <c r="IM34" s="245"/>
      <c r="IN34" s="245"/>
      <c r="IO34" s="245"/>
      <c r="IP34" s="284">
        <f>+IN34-IO34</f>
        <v>0</v>
      </c>
      <c r="IQ34" s="253">
        <f t="shared" si="8"/>
        <v>0</v>
      </c>
      <c r="IR34" s="253">
        <f t="shared" si="8"/>
        <v>0</v>
      </c>
      <c r="IS34" s="253">
        <f t="shared" si="8"/>
        <v>0</v>
      </c>
      <c r="IT34" s="253">
        <f t="shared" si="8"/>
        <v>0</v>
      </c>
    </row>
    <row r="35" spans="1:254" ht="15" customHeight="1" x14ac:dyDescent="0.25">
      <c r="A35" s="335">
        <v>490000</v>
      </c>
      <c r="B35" s="8" t="s">
        <v>2915</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c r="DV35" s="253"/>
      <c r="DW35" s="253"/>
      <c r="DX35" s="253"/>
      <c r="DY35" s="253"/>
      <c r="DZ35" s="253"/>
      <c r="EA35" s="253"/>
      <c r="EB35" s="253"/>
      <c r="EC35" s="253"/>
      <c r="ED35" s="253"/>
      <c r="EE35" s="253"/>
      <c r="EF35" s="253"/>
      <c r="EG35" s="253"/>
      <c r="EH35" s="253"/>
      <c r="EI35" s="253"/>
      <c r="EJ35" s="253"/>
      <c r="EK35" s="253"/>
      <c r="EL35" s="253"/>
      <c r="EM35" s="253"/>
      <c r="EN35" s="253"/>
      <c r="EO35" s="253"/>
      <c r="EP35" s="253"/>
      <c r="EQ35" s="253"/>
      <c r="ER35" s="253"/>
      <c r="ES35" s="253"/>
      <c r="ET35" s="253"/>
      <c r="EU35" s="253"/>
      <c r="EV35" s="253"/>
      <c r="EW35" s="253"/>
      <c r="EX35" s="253"/>
      <c r="EY35" s="253"/>
      <c r="EZ35" s="253"/>
      <c r="FA35" s="253"/>
      <c r="FB35" s="253"/>
      <c r="FC35" s="253"/>
      <c r="FD35" s="253"/>
      <c r="FE35" s="253"/>
      <c r="FF35" s="253"/>
      <c r="FG35" s="253"/>
      <c r="FH35" s="253"/>
      <c r="FI35" s="253"/>
      <c r="FJ35" s="253"/>
      <c r="FK35" s="253"/>
      <c r="FL35" s="253"/>
      <c r="FM35" s="253"/>
      <c r="FN35" s="253"/>
      <c r="FO35" s="253"/>
      <c r="FP35" s="253"/>
      <c r="FQ35" s="253"/>
      <c r="FR35" s="253"/>
      <c r="FS35" s="253"/>
      <c r="FT35" s="253"/>
      <c r="FU35" s="253"/>
      <c r="FV35" s="253"/>
      <c r="FW35" s="253"/>
      <c r="FX35" s="253"/>
      <c r="FY35" s="253"/>
      <c r="FZ35" s="253"/>
      <c r="GA35" s="253"/>
      <c r="GB35" s="253"/>
      <c r="GC35" s="253"/>
      <c r="GD35" s="253"/>
      <c r="GE35" s="253"/>
      <c r="GF35" s="253"/>
      <c r="GG35" s="253"/>
      <c r="GH35" s="253"/>
      <c r="GI35" s="253"/>
      <c r="GJ35" s="253"/>
      <c r="GK35" s="253"/>
      <c r="GL35" s="253"/>
      <c r="GM35" s="253"/>
      <c r="GN35" s="253"/>
      <c r="GO35" s="253"/>
      <c r="GP35" s="253"/>
      <c r="GQ35" s="253"/>
      <c r="GR35" s="253"/>
      <c r="GS35" s="253"/>
      <c r="GT35" s="253"/>
      <c r="GU35" s="253"/>
      <c r="GV35" s="253"/>
      <c r="GW35" s="253"/>
      <c r="GX35" s="253"/>
      <c r="GY35" s="253"/>
      <c r="GZ35" s="253"/>
      <c r="HA35" s="253"/>
      <c r="HB35" s="253"/>
      <c r="HC35" s="253"/>
      <c r="HD35" s="253"/>
      <c r="HE35" s="253"/>
      <c r="HF35" s="253"/>
      <c r="HG35" s="253"/>
      <c r="HH35" s="253"/>
      <c r="HI35" s="253"/>
      <c r="HJ35" s="253"/>
      <c r="HK35" s="253"/>
      <c r="HL35" s="253"/>
      <c r="HM35" s="253"/>
      <c r="HN35" s="253"/>
      <c r="HO35" s="253"/>
      <c r="HP35" s="253"/>
      <c r="HQ35" s="253"/>
      <c r="HR35" s="253"/>
      <c r="HS35" s="253"/>
      <c r="HT35" s="253"/>
      <c r="HU35" s="253"/>
      <c r="HV35" s="253"/>
      <c r="HW35" s="253"/>
      <c r="HX35" s="253"/>
      <c r="HY35" s="253"/>
      <c r="HZ35" s="253"/>
      <c r="IA35" s="253"/>
      <c r="IB35" s="253"/>
      <c r="IC35" s="253"/>
      <c r="ID35" s="253"/>
      <c r="IE35" s="253"/>
      <c r="IF35" s="253"/>
      <c r="IG35" s="253"/>
      <c r="IH35" s="253"/>
      <c r="II35" s="253"/>
      <c r="IJ35" s="253"/>
      <c r="IK35" s="253"/>
      <c r="IL35" s="253"/>
      <c r="IM35" s="253"/>
      <c r="IN35" s="253"/>
      <c r="IO35" s="253"/>
      <c r="IP35" s="253"/>
      <c r="IQ35" s="253"/>
      <c r="IR35" s="253"/>
      <c r="IS35" s="253"/>
      <c r="IT35" s="253"/>
    </row>
    <row r="36" spans="1:254" ht="15" customHeight="1" x14ac:dyDescent="0.2">
      <c r="A36" s="319">
        <v>610</v>
      </c>
      <c r="B36" s="239" t="s">
        <v>198</v>
      </c>
      <c r="C36" s="245"/>
      <c r="D36" s="245"/>
      <c r="E36" s="245"/>
      <c r="F36" s="284">
        <f t="shared" si="0"/>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c r="AE36" s="245"/>
      <c r="AF36" s="245"/>
      <c r="AG36" s="245"/>
      <c r="AH36" s="284">
        <f>+AF36-AG36</f>
        <v>0</v>
      </c>
      <c r="AI36" s="245"/>
      <c r="AJ36" s="245"/>
      <c r="AK36" s="245"/>
      <c r="AL36" s="284">
        <f>+AJ36-AK36</f>
        <v>0</v>
      </c>
      <c r="AM36" s="245"/>
      <c r="AN36" s="245"/>
      <c r="AO36" s="245"/>
      <c r="AP36" s="284">
        <f>+AN36-AO36</f>
        <v>0</v>
      </c>
      <c r="AQ36" s="245"/>
      <c r="AR36" s="245"/>
      <c r="AS36" s="245"/>
      <c r="AT36" s="284">
        <f>+AR36-AS36</f>
        <v>0</v>
      </c>
      <c r="AU36" s="245"/>
      <c r="AV36" s="245"/>
      <c r="AW36" s="245"/>
      <c r="AX36" s="284">
        <f>+AV36-AW36</f>
        <v>0</v>
      </c>
      <c r="AY36" s="245"/>
      <c r="AZ36" s="245"/>
      <c r="BA36" s="245"/>
      <c r="BB36" s="284">
        <f>+AZ36-BA36</f>
        <v>0</v>
      </c>
      <c r="BC36" s="245"/>
      <c r="BD36" s="245"/>
      <c r="BE36" s="245"/>
      <c r="BF36" s="284">
        <f>+BD36-BE36</f>
        <v>0</v>
      </c>
      <c r="BG36" s="245"/>
      <c r="BH36" s="245"/>
      <c r="BI36" s="245"/>
      <c r="BJ36" s="284">
        <f>+BH36-BI36</f>
        <v>0</v>
      </c>
      <c r="BK36" s="245"/>
      <c r="BL36" s="245"/>
      <c r="BM36" s="245"/>
      <c r="BN36" s="284">
        <f>+BL36-BM36</f>
        <v>0</v>
      </c>
      <c r="BO36" s="245"/>
      <c r="BP36" s="245"/>
      <c r="BQ36" s="245"/>
      <c r="BR36" s="284">
        <f>+BP36-BQ36</f>
        <v>0</v>
      </c>
      <c r="BS36" s="245"/>
      <c r="BT36" s="245"/>
      <c r="BU36" s="245"/>
      <c r="BV36" s="284">
        <f>+BT36-BU36</f>
        <v>0</v>
      </c>
      <c r="BW36" s="245"/>
      <c r="BX36" s="245"/>
      <c r="BY36" s="245"/>
      <c r="BZ36" s="284">
        <f>+BX36-BY36</f>
        <v>0</v>
      </c>
      <c r="CA36" s="245"/>
      <c r="CB36" s="245"/>
      <c r="CC36" s="245"/>
      <c r="CD36" s="284">
        <f>+CB36-CC36</f>
        <v>0</v>
      </c>
      <c r="CE36" s="245"/>
      <c r="CF36" s="245"/>
      <c r="CG36" s="245"/>
      <c r="CH36" s="284">
        <f>+CF36-CG36</f>
        <v>0</v>
      </c>
      <c r="CI36" s="245"/>
      <c r="CJ36" s="245"/>
      <c r="CK36" s="245"/>
      <c r="CL36" s="284">
        <f>+CJ36-CK36</f>
        <v>0</v>
      </c>
      <c r="CM36" s="245"/>
      <c r="CN36" s="245"/>
      <c r="CO36" s="245"/>
      <c r="CP36" s="284">
        <f>+CN36-CO36</f>
        <v>0</v>
      </c>
      <c r="CQ36" s="245"/>
      <c r="CR36" s="245"/>
      <c r="CS36" s="245"/>
      <c r="CT36" s="284">
        <f>+CR36-CS36</f>
        <v>0</v>
      </c>
      <c r="CU36" s="245"/>
      <c r="CV36" s="245"/>
      <c r="CW36" s="245"/>
      <c r="CX36" s="284">
        <f>+CV36-CW36</f>
        <v>0</v>
      </c>
      <c r="CY36" s="245"/>
      <c r="CZ36" s="245"/>
      <c r="DA36" s="245"/>
      <c r="DB36" s="284">
        <f>+CZ36-DA36</f>
        <v>0</v>
      </c>
      <c r="DC36" s="245"/>
      <c r="DD36" s="245"/>
      <c r="DE36" s="245"/>
      <c r="DF36" s="284">
        <f>+DD36-DE36</f>
        <v>0</v>
      </c>
      <c r="DG36" s="245"/>
      <c r="DH36" s="245"/>
      <c r="DI36" s="245"/>
      <c r="DJ36" s="284">
        <f>+DH36-DI36</f>
        <v>0</v>
      </c>
      <c r="DK36" s="245"/>
      <c r="DL36" s="245"/>
      <c r="DM36" s="245"/>
      <c r="DN36" s="284">
        <f>+DL36-DM36</f>
        <v>0</v>
      </c>
      <c r="DO36" s="245"/>
      <c r="DP36" s="245"/>
      <c r="DQ36" s="245"/>
      <c r="DR36" s="284">
        <f>+DP36-DQ36</f>
        <v>0</v>
      </c>
      <c r="DS36" s="245"/>
      <c r="DT36" s="245"/>
      <c r="DU36" s="245"/>
      <c r="DV36" s="284">
        <f>+DT36-DU36</f>
        <v>0</v>
      </c>
      <c r="DW36" s="245"/>
      <c r="DX36" s="245"/>
      <c r="DY36" s="245"/>
      <c r="DZ36" s="284">
        <f>+DX36-DY36</f>
        <v>0</v>
      </c>
      <c r="EA36" s="245"/>
      <c r="EB36" s="245"/>
      <c r="EC36" s="245"/>
      <c r="ED36" s="284">
        <f>+EB36-EC36</f>
        <v>0</v>
      </c>
      <c r="EE36" s="245"/>
      <c r="EF36" s="245"/>
      <c r="EG36" s="245"/>
      <c r="EH36" s="284">
        <f>+EF36-EG36</f>
        <v>0</v>
      </c>
      <c r="EI36" s="245"/>
      <c r="EJ36" s="245"/>
      <c r="EK36" s="245"/>
      <c r="EL36" s="284">
        <f>+EJ36-EK36</f>
        <v>0</v>
      </c>
      <c r="EM36" s="245"/>
      <c r="EN36" s="245"/>
      <c r="EO36" s="245"/>
      <c r="EP36" s="284">
        <f>+EN36-EO36</f>
        <v>0</v>
      </c>
      <c r="EQ36" s="245"/>
      <c r="ER36" s="245"/>
      <c r="ES36" s="245"/>
      <c r="ET36" s="284">
        <f>+ER36-ES36</f>
        <v>0</v>
      </c>
      <c r="EU36" s="245"/>
      <c r="EV36" s="245"/>
      <c r="EW36" s="245"/>
      <c r="EX36" s="284">
        <f>+EV36-EW36</f>
        <v>0</v>
      </c>
      <c r="EY36" s="245"/>
      <c r="EZ36" s="245"/>
      <c r="FA36" s="245"/>
      <c r="FB36" s="284">
        <f>+EZ36-FA36</f>
        <v>0</v>
      </c>
      <c r="FC36" s="245"/>
      <c r="FD36" s="245"/>
      <c r="FE36" s="245"/>
      <c r="FF36" s="284">
        <f>+FD36-FE36</f>
        <v>0</v>
      </c>
      <c r="FG36" s="245"/>
      <c r="FH36" s="245"/>
      <c r="FI36" s="245"/>
      <c r="FJ36" s="284">
        <f>+FH36-FI36</f>
        <v>0</v>
      </c>
      <c r="FK36" s="245"/>
      <c r="FL36" s="245"/>
      <c r="FM36" s="245"/>
      <c r="FN36" s="284">
        <f>+FL36-FM36</f>
        <v>0</v>
      </c>
      <c r="FO36" s="245"/>
      <c r="FP36" s="245"/>
      <c r="FQ36" s="245"/>
      <c r="FR36" s="284">
        <f>+FP36-FQ36</f>
        <v>0</v>
      </c>
      <c r="FS36" s="245"/>
      <c r="FT36" s="245"/>
      <c r="FU36" s="245"/>
      <c r="FV36" s="284">
        <f>+FT36-FU36</f>
        <v>0</v>
      </c>
      <c r="FW36" s="245"/>
      <c r="FX36" s="245"/>
      <c r="FY36" s="245"/>
      <c r="FZ36" s="284">
        <f>+FX36-FY36</f>
        <v>0</v>
      </c>
      <c r="GA36" s="245"/>
      <c r="GB36" s="245"/>
      <c r="GC36" s="245"/>
      <c r="GD36" s="284">
        <f>+GB36-GC36</f>
        <v>0</v>
      </c>
      <c r="GE36" s="245"/>
      <c r="GF36" s="245"/>
      <c r="GG36" s="245"/>
      <c r="GH36" s="284">
        <f>+GF36-GG36</f>
        <v>0</v>
      </c>
      <c r="GI36" s="245"/>
      <c r="GJ36" s="245"/>
      <c r="GK36" s="245"/>
      <c r="GL36" s="284">
        <f>+GJ36-GK36</f>
        <v>0</v>
      </c>
      <c r="GM36" s="245"/>
      <c r="GN36" s="245"/>
      <c r="GO36" s="245"/>
      <c r="GP36" s="284">
        <f>+GN36-GO36</f>
        <v>0</v>
      </c>
      <c r="GQ36" s="245"/>
      <c r="GR36" s="245"/>
      <c r="GS36" s="245"/>
      <c r="GT36" s="284">
        <f>+GR36-GS36</f>
        <v>0</v>
      </c>
      <c r="GU36" s="245"/>
      <c r="GV36" s="245"/>
      <c r="GW36" s="245"/>
      <c r="GX36" s="284">
        <f>+GV36-GW36</f>
        <v>0</v>
      </c>
      <c r="GY36" s="245"/>
      <c r="GZ36" s="245"/>
      <c r="HA36" s="245"/>
      <c r="HB36" s="284">
        <f>+GZ36-HA36</f>
        <v>0</v>
      </c>
      <c r="HC36" s="245"/>
      <c r="HD36" s="245"/>
      <c r="HE36" s="245"/>
      <c r="HF36" s="284">
        <f>+HD36-HE36</f>
        <v>0</v>
      </c>
      <c r="HG36" s="245"/>
      <c r="HH36" s="245"/>
      <c r="HI36" s="245"/>
      <c r="HJ36" s="284">
        <f>+HH36-HI36</f>
        <v>0</v>
      </c>
      <c r="HK36" s="245"/>
      <c r="HL36" s="245"/>
      <c r="HM36" s="245"/>
      <c r="HN36" s="284">
        <f>+HL36-HM36</f>
        <v>0</v>
      </c>
      <c r="HO36" s="245"/>
      <c r="HP36" s="245"/>
      <c r="HQ36" s="245"/>
      <c r="HR36" s="284">
        <f>+HP36-HQ36</f>
        <v>0</v>
      </c>
      <c r="HS36" s="245"/>
      <c r="HT36" s="245"/>
      <c r="HU36" s="245"/>
      <c r="HV36" s="284">
        <f>+HT36-HU36</f>
        <v>0</v>
      </c>
      <c r="HW36" s="245"/>
      <c r="HX36" s="245"/>
      <c r="HY36" s="245"/>
      <c r="HZ36" s="284">
        <f>+HX36-HY36</f>
        <v>0</v>
      </c>
      <c r="IA36" s="245"/>
      <c r="IB36" s="245"/>
      <c r="IC36" s="245"/>
      <c r="ID36" s="284">
        <f>+IB36-IC36</f>
        <v>0</v>
      </c>
      <c r="IE36" s="245"/>
      <c r="IF36" s="245"/>
      <c r="IG36" s="245"/>
      <c r="IH36" s="284">
        <f>+IF36-IG36</f>
        <v>0</v>
      </c>
      <c r="II36" s="245"/>
      <c r="IJ36" s="245"/>
      <c r="IK36" s="245"/>
      <c r="IL36" s="284">
        <f>+IJ36-IK36</f>
        <v>0</v>
      </c>
      <c r="IM36" s="245"/>
      <c r="IN36" s="245"/>
      <c r="IO36" s="245"/>
      <c r="IP36" s="284">
        <f>+IN36-IO36</f>
        <v>0</v>
      </c>
      <c r="IQ36" s="253">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53">
        <f t="shared" si="9"/>
        <v>0</v>
      </c>
      <c r="IS36" s="253">
        <f t="shared" si="9"/>
        <v>0</v>
      </c>
      <c r="IT36" s="253">
        <f t="shared" si="9"/>
        <v>0</v>
      </c>
    </row>
    <row r="37" spans="1:254" ht="15" customHeight="1" x14ac:dyDescent="0.2">
      <c r="A37" s="319">
        <v>620</v>
      </c>
      <c r="B37" s="239" t="s">
        <v>199</v>
      </c>
      <c r="C37" s="245"/>
      <c r="D37" s="245"/>
      <c r="E37" s="245"/>
      <c r="F37" s="284">
        <f t="shared" si="0"/>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c r="AE37" s="245"/>
      <c r="AF37" s="245"/>
      <c r="AG37" s="245"/>
      <c r="AH37" s="284">
        <f>+AF37-AG37</f>
        <v>0</v>
      </c>
      <c r="AI37" s="245"/>
      <c r="AJ37" s="245"/>
      <c r="AK37" s="245"/>
      <c r="AL37" s="284">
        <f>+AJ37-AK37</f>
        <v>0</v>
      </c>
      <c r="AM37" s="245"/>
      <c r="AN37" s="245"/>
      <c r="AO37" s="245"/>
      <c r="AP37" s="284">
        <f>+AN37-AO37</f>
        <v>0</v>
      </c>
      <c r="AQ37" s="245"/>
      <c r="AR37" s="245"/>
      <c r="AS37" s="245"/>
      <c r="AT37" s="284">
        <f>+AR37-AS37</f>
        <v>0</v>
      </c>
      <c r="AU37" s="245"/>
      <c r="AV37" s="245"/>
      <c r="AW37" s="245"/>
      <c r="AX37" s="284">
        <f>+AV37-AW37</f>
        <v>0</v>
      </c>
      <c r="AY37" s="245"/>
      <c r="AZ37" s="245"/>
      <c r="BA37" s="245"/>
      <c r="BB37" s="284">
        <f>+AZ37-BA37</f>
        <v>0</v>
      </c>
      <c r="BC37" s="245"/>
      <c r="BD37" s="245"/>
      <c r="BE37" s="245"/>
      <c r="BF37" s="284">
        <f>+BD37-BE37</f>
        <v>0</v>
      </c>
      <c r="BG37" s="245"/>
      <c r="BH37" s="245"/>
      <c r="BI37" s="245"/>
      <c r="BJ37" s="284">
        <f>+BH37-BI37</f>
        <v>0</v>
      </c>
      <c r="BK37" s="245"/>
      <c r="BL37" s="245"/>
      <c r="BM37" s="245"/>
      <c r="BN37" s="284">
        <f>+BL37-BM37</f>
        <v>0</v>
      </c>
      <c r="BO37" s="245"/>
      <c r="BP37" s="245"/>
      <c r="BQ37" s="245"/>
      <c r="BR37" s="284">
        <f>+BP37-BQ37</f>
        <v>0</v>
      </c>
      <c r="BS37" s="245"/>
      <c r="BT37" s="245"/>
      <c r="BU37" s="245"/>
      <c r="BV37" s="284">
        <f>+BT37-BU37</f>
        <v>0</v>
      </c>
      <c r="BW37" s="245"/>
      <c r="BX37" s="245"/>
      <c r="BY37" s="245"/>
      <c r="BZ37" s="284">
        <f>+BX37-BY37</f>
        <v>0</v>
      </c>
      <c r="CA37" s="245"/>
      <c r="CB37" s="245"/>
      <c r="CC37" s="245"/>
      <c r="CD37" s="284">
        <f>+CB37-CC37</f>
        <v>0</v>
      </c>
      <c r="CE37" s="245"/>
      <c r="CF37" s="245"/>
      <c r="CG37" s="245"/>
      <c r="CH37" s="284">
        <f>+CF37-CG37</f>
        <v>0</v>
      </c>
      <c r="CI37" s="245"/>
      <c r="CJ37" s="245"/>
      <c r="CK37" s="245"/>
      <c r="CL37" s="284">
        <f>+CJ37-CK37</f>
        <v>0</v>
      </c>
      <c r="CM37" s="245"/>
      <c r="CN37" s="245"/>
      <c r="CO37" s="245"/>
      <c r="CP37" s="284">
        <f>+CN37-CO37</f>
        <v>0</v>
      </c>
      <c r="CQ37" s="245"/>
      <c r="CR37" s="245"/>
      <c r="CS37" s="245"/>
      <c r="CT37" s="284">
        <f>+CR37-CS37</f>
        <v>0</v>
      </c>
      <c r="CU37" s="245"/>
      <c r="CV37" s="245"/>
      <c r="CW37" s="245"/>
      <c r="CX37" s="284">
        <f>+CV37-CW37</f>
        <v>0</v>
      </c>
      <c r="CY37" s="245"/>
      <c r="CZ37" s="245"/>
      <c r="DA37" s="245"/>
      <c r="DB37" s="284">
        <f>+CZ37-DA37</f>
        <v>0</v>
      </c>
      <c r="DC37" s="245"/>
      <c r="DD37" s="245"/>
      <c r="DE37" s="245"/>
      <c r="DF37" s="284">
        <f>+DD37-DE37</f>
        <v>0</v>
      </c>
      <c r="DG37" s="245"/>
      <c r="DH37" s="245"/>
      <c r="DI37" s="245"/>
      <c r="DJ37" s="284">
        <f>+DH37-DI37</f>
        <v>0</v>
      </c>
      <c r="DK37" s="245"/>
      <c r="DL37" s="245"/>
      <c r="DM37" s="245"/>
      <c r="DN37" s="284">
        <f>+DL37-DM37</f>
        <v>0</v>
      </c>
      <c r="DO37" s="245"/>
      <c r="DP37" s="245"/>
      <c r="DQ37" s="245"/>
      <c r="DR37" s="284">
        <f>+DP37-DQ37</f>
        <v>0</v>
      </c>
      <c r="DS37" s="245"/>
      <c r="DT37" s="245"/>
      <c r="DU37" s="245"/>
      <c r="DV37" s="284">
        <f>+DT37-DU37</f>
        <v>0</v>
      </c>
      <c r="DW37" s="245"/>
      <c r="DX37" s="245"/>
      <c r="DY37" s="245"/>
      <c r="DZ37" s="284">
        <f>+DX37-DY37</f>
        <v>0</v>
      </c>
      <c r="EA37" s="245"/>
      <c r="EB37" s="245"/>
      <c r="EC37" s="245"/>
      <c r="ED37" s="284">
        <f>+EB37-EC37</f>
        <v>0</v>
      </c>
      <c r="EE37" s="245"/>
      <c r="EF37" s="245"/>
      <c r="EG37" s="245"/>
      <c r="EH37" s="284">
        <f>+EF37-EG37</f>
        <v>0</v>
      </c>
      <c r="EI37" s="245"/>
      <c r="EJ37" s="245"/>
      <c r="EK37" s="245"/>
      <c r="EL37" s="284">
        <f>+EJ37-EK37</f>
        <v>0</v>
      </c>
      <c r="EM37" s="245"/>
      <c r="EN37" s="245"/>
      <c r="EO37" s="245"/>
      <c r="EP37" s="284">
        <f>+EN37-EO37</f>
        <v>0</v>
      </c>
      <c r="EQ37" s="245"/>
      <c r="ER37" s="245"/>
      <c r="ES37" s="245"/>
      <c r="ET37" s="284">
        <f>+ER37-ES37</f>
        <v>0</v>
      </c>
      <c r="EU37" s="245"/>
      <c r="EV37" s="245"/>
      <c r="EW37" s="245"/>
      <c r="EX37" s="284">
        <f>+EV37-EW37</f>
        <v>0</v>
      </c>
      <c r="EY37" s="245"/>
      <c r="EZ37" s="245"/>
      <c r="FA37" s="245"/>
      <c r="FB37" s="284">
        <f>+EZ37-FA37</f>
        <v>0</v>
      </c>
      <c r="FC37" s="245"/>
      <c r="FD37" s="245"/>
      <c r="FE37" s="245"/>
      <c r="FF37" s="284">
        <f>+FD37-FE37</f>
        <v>0</v>
      </c>
      <c r="FG37" s="245"/>
      <c r="FH37" s="245"/>
      <c r="FI37" s="245"/>
      <c r="FJ37" s="284">
        <f>+FH37-FI37</f>
        <v>0</v>
      </c>
      <c r="FK37" s="245"/>
      <c r="FL37" s="245"/>
      <c r="FM37" s="245"/>
      <c r="FN37" s="284">
        <f>+FL37-FM37</f>
        <v>0</v>
      </c>
      <c r="FO37" s="245"/>
      <c r="FP37" s="245"/>
      <c r="FQ37" s="245"/>
      <c r="FR37" s="284">
        <f>+FP37-FQ37</f>
        <v>0</v>
      </c>
      <c r="FS37" s="245"/>
      <c r="FT37" s="245"/>
      <c r="FU37" s="245"/>
      <c r="FV37" s="284">
        <f>+FT37-FU37</f>
        <v>0</v>
      </c>
      <c r="FW37" s="245"/>
      <c r="FX37" s="245"/>
      <c r="FY37" s="245"/>
      <c r="FZ37" s="284">
        <f>+FX37-FY37</f>
        <v>0</v>
      </c>
      <c r="GA37" s="245"/>
      <c r="GB37" s="245"/>
      <c r="GC37" s="245"/>
      <c r="GD37" s="284">
        <f>+GB37-GC37</f>
        <v>0</v>
      </c>
      <c r="GE37" s="245"/>
      <c r="GF37" s="245"/>
      <c r="GG37" s="245"/>
      <c r="GH37" s="284">
        <f>+GF37-GG37</f>
        <v>0</v>
      </c>
      <c r="GI37" s="245"/>
      <c r="GJ37" s="245"/>
      <c r="GK37" s="245"/>
      <c r="GL37" s="284">
        <f>+GJ37-GK37</f>
        <v>0</v>
      </c>
      <c r="GM37" s="245"/>
      <c r="GN37" s="245"/>
      <c r="GO37" s="245"/>
      <c r="GP37" s="284">
        <f>+GN37-GO37</f>
        <v>0</v>
      </c>
      <c r="GQ37" s="245"/>
      <c r="GR37" s="245"/>
      <c r="GS37" s="245"/>
      <c r="GT37" s="284">
        <f>+GR37-GS37</f>
        <v>0</v>
      </c>
      <c r="GU37" s="245"/>
      <c r="GV37" s="245"/>
      <c r="GW37" s="245"/>
      <c r="GX37" s="284">
        <f>+GV37-GW37</f>
        <v>0</v>
      </c>
      <c r="GY37" s="245"/>
      <c r="GZ37" s="245"/>
      <c r="HA37" s="245"/>
      <c r="HB37" s="284">
        <f>+GZ37-HA37</f>
        <v>0</v>
      </c>
      <c r="HC37" s="245"/>
      <c r="HD37" s="245"/>
      <c r="HE37" s="245"/>
      <c r="HF37" s="284">
        <f>+HD37-HE37</f>
        <v>0</v>
      </c>
      <c r="HG37" s="245"/>
      <c r="HH37" s="245"/>
      <c r="HI37" s="245"/>
      <c r="HJ37" s="284">
        <f>+HH37-HI37</f>
        <v>0</v>
      </c>
      <c r="HK37" s="245"/>
      <c r="HL37" s="245"/>
      <c r="HM37" s="245"/>
      <c r="HN37" s="284">
        <f>+HL37-HM37</f>
        <v>0</v>
      </c>
      <c r="HO37" s="245"/>
      <c r="HP37" s="245"/>
      <c r="HQ37" s="245"/>
      <c r="HR37" s="284">
        <f>+HP37-HQ37</f>
        <v>0</v>
      </c>
      <c r="HS37" s="245"/>
      <c r="HT37" s="245"/>
      <c r="HU37" s="245"/>
      <c r="HV37" s="284">
        <f>+HT37-HU37</f>
        <v>0</v>
      </c>
      <c r="HW37" s="245"/>
      <c r="HX37" s="245"/>
      <c r="HY37" s="245"/>
      <c r="HZ37" s="284">
        <f>+HX37-HY37</f>
        <v>0</v>
      </c>
      <c r="IA37" s="245"/>
      <c r="IB37" s="245"/>
      <c r="IC37" s="245"/>
      <c r="ID37" s="284">
        <f>+IB37-IC37</f>
        <v>0</v>
      </c>
      <c r="IE37" s="245"/>
      <c r="IF37" s="245"/>
      <c r="IG37" s="245"/>
      <c r="IH37" s="284">
        <f>+IF37-IG37</f>
        <v>0</v>
      </c>
      <c r="II37" s="245"/>
      <c r="IJ37" s="245"/>
      <c r="IK37" s="245"/>
      <c r="IL37" s="284">
        <f>+IJ37-IK37</f>
        <v>0</v>
      </c>
      <c r="IM37" s="245"/>
      <c r="IN37" s="245"/>
      <c r="IO37" s="245"/>
      <c r="IP37" s="284">
        <f>+IN37-IO37</f>
        <v>0</v>
      </c>
      <c r="IQ37" s="253">
        <f t="shared" si="9"/>
        <v>0</v>
      </c>
      <c r="IR37" s="253">
        <f t="shared" si="9"/>
        <v>0</v>
      </c>
      <c r="IS37" s="253">
        <f t="shared" si="9"/>
        <v>0</v>
      </c>
      <c r="IT37" s="253">
        <f t="shared" si="9"/>
        <v>0</v>
      </c>
    </row>
    <row r="38" spans="1:254" ht="15" customHeight="1" thickBot="1" x14ac:dyDescent="0.3">
      <c r="A38" s="276">
        <v>510000</v>
      </c>
      <c r="B38" s="244" t="s">
        <v>186</v>
      </c>
      <c r="C38" s="247"/>
      <c r="D38" s="247"/>
      <c r="E38" s="247"/>
      <c r="F38" s="286">
        <f t="shared" si="0"/>
        <v>0</v>
      </c>
      <c r="G38" s="247"/>
      <c r="H38" s="247"/>
      <c r="I38" s="247"/>
      <c r="J38" s="286">
        <f>+H38-I38</f>
        <v>0</v>
      </c>
      <c r="K38" s="247"/>
      <c r="L38" s="247"/>
      <c r="M38" s="247"/>
      <c r="N38" s="286">
        <f>+L38-M38</f>
        <v>0</v>
      </c>
      <c r="O38" s="247"/>
      <c r="P38" s="247"/>
      <c r="Q38" s="247"/>
      <c r="R38" s="286">
        <f>+P38-Q38</f>
        <v>0</v>
      </c>
      <c r="S38" s="247"/>
      <c r="T38" s="247"/>
      <c r="U38" s="247"/>
      <c r="V38" s="286">
        <f>+T38-U38</f>
        <v>0</v>
      </c>
      <c r="W38" s="247"/>
      <c r="X38" s="247"/>
      <c r="Y38" s="247"/>
      <c r="Z38" s="286">
        <f>+X38-Y38</f>
        <v>0</v>
      </c>
      <c r="AA38" s="247"/>
      <c r="AB38" s="247"/>
      <c r="AC38" s="247"/>
      <c r="AD38" s="286">
        <f>+AB38-AC38</f>
        <v>0</v>
      </c>
      <c r="AE38" s="247"/>
      <c r="AF38" s="247"/>
      <c r="AG38" s="247"/>
      <c r="AH38" s="286">
        <f>+AF38-AG38</f>
        <v>0</v>
      </c>
      <c r="AI38" s="247"/>
      <c r="AJ38" s="247"/>
      <c r="AK38" s="247"/>
      <c r="AL38" s="286">
        <f>+AJ38-AK38</f>
        <v>0</v>
      </c>
      <c r="AM38" s="247"/>
      <c r="AN38" s="247"/>
      <c r="AO38" s="247"/>
      <c r="AP38" s="286">
        <f>+AN38-AO38</f>
        <v>0</v>
      </c>
      <c r="AQ38" s="247"/>
      <c r="AR38" s="247"/>
      <c r="AS38" s="247"/>
      <c r="AT38" s="286">
        <f>+AR38-AS38</f>
        <v>0</v>
      </c>
      <c r="AU38" s="247"/>
      <c r="AV38" s="247"/>
      <c r="AW38" s="247"/>
      <c r="AX38" s="286">
        <f>+AV38-AW38</f>
        <v>0</v>
      </c>
      <c r="AY38" s="247"/>
      <c r="AZ38" s="247"/>
      <c r="BA38" s="247"/>
      <c r="BB38" s="286">
        <f>+AZ38-BA38</f>
        <v>0</v>
      </c>
      <c r="BC38" s="247"/>
      <c r="BD38" s="247"/>
      <c r="BE38" s="247"/>
      <c r="BF38" s="286">
        <f>+BD38-BE38</f>
        <v>0</v>
      </c>
      <c r="BG38" s="247"/>
      <c r="BH38" s="247"/>
      <c r="BI38" s="247"/>
      <c r="BJ38" s="286">
        <f>+BH38-BI38</f>
        <v>0</v>
      </c>
      <c r="BK38" s="247"/>
      <c r="BL38" s="247"/>
      <c r="BM38" s="247"/>
      <c r="BN38" s="286">
        <f>+BL38-BM38</f>
        <v>0</v>
      </c>
      <c r="BO38" s="247"/>
      <c r="BP38" s="247"/>
      <c r="BQ38" s="247"/>
      <c r="BR38" s="286">
        <f>+BP38-BQ38</f>
        <v>0</v>
      </c>
      <c r="BS38" s="247"/>
      <c r="BT38" s="247"/>
      <c r="BU38" s="247"/>
      <c r="BV38" s="286">
        <f>+BT38-BU38</f>
        <v>0</v>
      </c>
      <c r="BW38" s="247"/>
      <c r="BX38" s="247"/>
      <c r="BY38" s="247"/>
      <c r="BZ38" s="286">
        <f>+BX38-BY38</f>
        <v>0</v>
      </c>
      <c r="CA38" s="247"/>
      <c r="CB38" s="247"/>
      <c r="CC38" s="247"/>
      <c r="CD38" s="286">
        <f>+CB38-CC38</f>
        <v>0</v>
      </c>
      <c r="CE38" s="247"/>
      <c r="CF38" s="247"/>
      <c r="CG38" s="247"/>
      <c r="CH38" s="286">
        <f>+CF38-CG38</f>
        <v>0</v>
      </c>
      <c r="CI38" s="247"/>
      <c r="CJ38" s="247"/>
      <c r="CK38" s="247"/>
      <c r="CL38" s="286">
        <f>+CJ38-CK38</f>
        <v>0</v>
      </c>
      <c r="CM38" s="247"/>
      <c r="CN38" s="247"/>
      <c r="CO38" s="247"/>
      <c r="CP38" s="286">
        <f>+CN38-CO38</f>
        <v>0</v>
      </c>
      <c r="CQ38" s="247"/>
      <c r="CR38" s="247"/>
      <c r="CS38" s="247"/>
      <c r="CT38" s="286">
        <f>+CR38-CS38</f>
        <v>0</v>
      </c>
      <c r="CU38" s="247"/>
      <c r="CV38" s="247"/>
      <c r="CW38" s="247"/>
      <c r="CX38" s="286">
        <f>+CV38-CW38</f>
        <v>0</v>
      </c>
      <c r="CY38" s="247"/>
      <c r="CZ38" s="247"/>
      <c r="DA38" s="247"/>
      <c r="DB38" s="286">
        <f>+CZ38-DA38</f>
        <v>0</v>
      </c>
      <c r="DC38" s="247"/>
      <c r="DD38" s="247"/>
      <c r="DE38" s="247"/>
      <c r="DF38" s="286">
        <f>+DD38-DE38</f>
        <v>0</v>
      </c>
      <c r="DG38" s="247"/>
      <c r="DH38" s="247"/>
      <c r="DI38" s="247"/>
      <c r="DJ38" s="286">
        <f>+DH38-DI38</f>
        <v>0</v>
      </c>
      <c r="DK38" s="247"/>
      <c r="DL38" s="247"/>
      <c r="DM38" s="247"/>
      <c r="DN38" s="286">
        <f>+DL38-DM38</f>
        <v>0</v>
      </c>
      <c r="DO38" s="247"/>
      <c r="DP38" s="247"/>
      <c r="DQ38" s="247"/>
      <c r="DR38" s="286">
        <f>+DP38-DQ38</f>
        <v>0</v>
      </c>
      <c r="DS38" s="247"/>
      <c r="DT38" s="247"/>
      <c r="DU38" s="247"/>
      <c r="DV38" s="286">
        <f>+DT38-DU38</f>
        <v>0</v>
      </c>
      <c r="DW38" s="247"/>
      <c r="DX38" s="247"/>
      <c r="DY38" s="247"/>
      <c r="DZ38" s="286">
        <f>+DX38-DY38</f>
        <v>0</v>
      </c>
      <c r="EA38" s="247"/>
      <c r="EB38" s="247"/>
      <c r="EC38" s="247"/>
      <c r="ED38" s="286">
        <f>+EB38-EC38</f>
        <v>0</v>
      </c>
      <c r="EE38" s="247"/>
      <c r="EF38" s="247"/>
      <c r="EG38" s="247"/>
      <c r="EH38" s="286">
        <f>+EF38-EG38</f>
        <v>0</v>
      </c>
      <c r="EI38" s="247"/>
      <c r="EJ38" s="247"/>
      <c r="EK38" s="247"/>
      <c r="EL38" s="286">
        <f>+EJ38-EK38</f>
        <v>0</v>
      </c>
      <c r="EM38" s="247"/>
      <c r="EN38" s="247"/>
      <c r="EO38" s="247"/>
      <c r="EP38" s="286">
        <f>+EN38-EO38</f>
        <v>0</v>
      </c>
      <c r="EQ38" s="247"/>
      <c r="ER38" s="247"/>
      <c r="ES38" s="247"/>
      <c r="ET38" s="286">
        <f>+ER38-ES38</f>
        <v>0</v>
      </c>
      <c r="EU38" s="247"/>
      <c r="EV38" s="247"/>
      <c r="EW38" s="247"/>
      <c r="EX38" s="286">
        <f>+EV38-EW38</f>
        <v>0</v>
      </c>
      <c r="EY38" s="247"/>
      <c r="EZ38" s="247"/>
      <c r="FA38" s="247"/>
      <c r="FB38" s="286">
        <f>+EZ38-FA38</f>
        <v>0</v>
      </c>
      <c r="FC38" s="247"/>
      <c r="FD38" s="247"/>
      <c r="FE38" s="247"/>
      <c r="FF38" s="286">
        <f>+FD38-FE38</f>
        <v>0</v>
      </c>
      <c r="FG38" s="247"/>
      <c r="FH38" s="247"/>
      <c r="FI38" s="247"/>
      <c r="FJ38" s="286">
        <f>+FH38-FI38</f>
        <v>0</v>
      </c>
      <c r="FK38" s="247"/>
      <c r="FL38" s="247"/>
      <c r="FM38" s="247"/>
      <c r="FN38" s="286">
        <f>+FL38-FM38</f>
        <v>0</v>
      </c>
      <c r="FO38" s="247"/>
      <c r="FP38" s="247"/>
      <c r="FQ38" s="247"/>
      <c r="FR38" s="286">
        <f>+FP38-FQ38</f>
        <v>0</v>
      </c>
      <c r="FS38" s="247"/>
      <c r="FT38" s="247"/>
      <c r="FU38" s="247"/>
      <c r="FV38" s="286">
        <f>+FT38-FU38</f>
        <v>0</v>
      </c>
      <c r="FW38" s="247"/>
      <c r="FX38" s="247"/>
      <c r="FY38" s="247"/>
      <c r="FZ38" s="286">
        <f>+FX38-FY38</f>
        <v>0</v>
      </c>
      <c r="GA38" s="247"/>
      <c r="GB38" s="247"/>
      <c r="GC38" s="247"/>
      <c r="GD38" s="286">
        <f>+GB38-GC38</f>
        <v>0</v>
      </c>
      <c r="GE38" s="247"/>
      <c r="GF38" s="247"/>
      <c r="GG38" s="247"/>
      <c r="GH38" s="286">
        <f>+GF38-GG38</f>
        <v>0</v>
      </c>
      <c r="GI38" s="247"/>
      <c r="GJ38" s="247"/>
      <c r="GK38" s="247"/>
      <c r="GL38" s="286">
        <f>+GJ38-GK38</f>
        <v>0</v>
      </c>
      <c r="GM38" s="247"/>
      <c r="GN38" s="247"/>
      <c r="GO38" s="247"/>
      <c r="GP38" s="286">
        <f>+GN38-GO38</f>
        <v>0</v>
      </c>
      <c r="GQ38" s="247"/>
      <c r="GR38" s="247"/>
      <c r="GS38" s="247"/>
      <c r="GT38" s="286">
        <f>+GR38-GS38</f>
        <v>0</v>
      </c>
      <c r="GU38" s="247"/>
      <c r="GV38" s="247"/>
      <c r="GW38" s="247"/>
      <c r="GX38" s="286">
        <f>+GV38-GW38</f>
        <v>0</v>
      </c>
      <c r="GY38" s="247"/>
      <c r="GZ38" s="247"/>
      <c r="HA38" s="247"/>
      <c r="HB38" s="286">
        <f>+GZ38-HA38</f>
        <v>0</v>
      </c>
      <c r="HC38" s="247"/>
      <c r="HD38" s="247"/>
      <c r="HE38" s="247"/>
      <c r="HF38" s="286">
        <f>+HD38-HE38</f>
        <v>0</v>
      </c>
      <c r="HG38" s="247"/>
      <c r="HH38" s="247"/>
      <c r="HI38" s="247"/>
      <c r="HJ38" s="286">
        <f>+HH38-HI38</f>
        <v>0</v>
      </c>
      <c r="HK38" s="247"/>
      <c r="HL38" s="247"/>
      <c r="HM38" s="247"/>
      <c r="HN38" s="286">
        <f>+HL38-HM38</f>
        <v>0</v>
      </c>
      <c r="HO38" s="247"/>
      <c r="HP38" s="247"/>
      <c r="HQ38" s="247"/>
      <c r="HR38" s="286">
        <f>+HP38-HQ38</f>
        <v>0</v>
      </c>
      <c r="HS38" s="247"/>
      <c r="HT38" s="247"/>
      <c r="HU38" s="247"/>
      <c r="HV38" s="286">
        <f>+HT38-HU38</f>
        <v>0</v>
      </c>
      <c r="HW38" s="247"/>
      <c r="HX38" s="247"/>
      <c r="HY38" s="247"/>
      <c r="HZ38" s="286">
        <f>+HX38-HY38</f>
        <v>0</v>
      </c>
      <c r="IA38" s="247"/>
      <c r="IB38" s="247"/>
      <c r="IC38" s="247"/>
      <c r="ID38" s="286">
        <f>+IB38-IC38</f>
        <v>0</v>
      </c>
      <c r="IE38" s="247"/>
      <c r="IF38" s="247"/>
      <c r="IG38" s="247"/>
      <c r="IH38" s="286">
        <f>+IF38-IG38</f>
        <v>0</v>
      </c>
      <c r="II38" s="247"/>
      <c r="IJ38" s="247"/>
      <c r="IK38" s="247"/>
      <c r="IL38" s="286">
        <f>+IJ38-IK38</f>
        <v>0</v>
      </c>
      <c r="IM38" s="247"/>
      <c r="IN38" s="247"/>
      <c r="IO38" s="247"/>
      <c r="IP38" s="286">
        <f>+IN38-IO38</f>
        <v>0</v>
      </c>
      <c r="IQ38" s="254">
        <f t="shared" si="9"/>
        <v>0</v>
      </c>
      <c r="IR38" s="254">
        <f t="shared" si="9"/>
        <v>0</v>
      </c>
      <c r="IS38" s="254">
        <f t="shared" si="9"/>
        <v>0</v>
      </c>
      <c r="IT38" s="254">
        <f t="shared" si="9"/>
        <v>0</v>
      </c>
    </row>
    <row r="39" spans="1:254" ht="15" customHeight="1" thickBot="1" x14ac:dyDescent="0.3">
      <c r="A39" s="336"/>
      <c r="B39" s="9" t="s">
        <v>968</v>
      </c>
      <c r="C39" s="254">
        <f t="shared" ref="C39:AH39" si="10">SUM(C8:C38)</f>
        <v>0</v>
      </c>
      <c r="D39" s="254">
        <f t="shared" si="10"/>
        <v>0</v>
      </c>
      <c r="E39" s="254">
        <f t="shared" si="10"/>
        <v>0</v>
      </c>
      <c r="F39" s="254">
        <f t="shared" si="10"/>
        <v>0</v>
      </c>
      <c r="G39" s="254">
        <f t="shared" si="10"/>
        <v>0</v>
      </c>
      <c r="H39" s="254">
        <f t="shared" si="10"/>
        <v>0</v>
      </c>
      <c r="I39" s="254">
        <f t="shared" si="10"/>
        <v>0</v>
      </c>
      <c r="J39" s="254">
        <f t="shared" si="10"/>
        <v>0</v>
      </c>
      <c r="K39" s="254">
        <f t="shared" si="10"/>
        <v>0</v>
      </c>
      <c r="L39" s="254">
        <f t="shared" si="10"/>
        <v>0</v>
      </c>
      <c r="M39" s="254">
        <f t="shared" si="10"/>
        <v>0</v>
      </c>
      <c r="N39" s="254">
        <f t="shared" si="10"/>
        <v>0</v>
      </c>
      <c r="O39" s="254">
        <f t="shared" si="10"/>
        <v>0</v>
      </c>
      <c r="P39" s="254">
        <f t="shared" si="10"/>
        <v>0</v>
      </c>
      <c r="Q39" s="254">
        <f t="shared" si="10"/>
        <v>0</v>
      </c>
      <c r="R39" s="254">
        <f t="shared" si="10"/>
        <v>0</v>
      </c>
      <c r="S39" s="254">
        <f t="shared" si="10"/>
        <v>0</v>
      </c>
      <c r="T39" s="254">
        <f t="shared" si="10"/>
        <v>0</v>
      </c>
      <c r="U39" s="254">
        <f t="shared" si="10"/>
        <v>0</v>
      </c>
      <c r="V39" s="254">
        <f t="shared" si="10"/>
        <v>0</v>
      </c>
      <c r="W39" s="254">
        <f t="shared" si="10"/>
        <v>0</v>
      </c>
      <c r="X39" s="254">
        <f t="shared" si="10"/>
        <v>0</v>
      </c>
      <c r="Y39" s="254">
        <f t="shared" si="10"/>
        <v>0</v>
      </c>
      <c r="Z39" s="254">
        <f t="shared" si="10"/>
        <v>0</v>
      </c>
      <c r="AA39" s="254">
        <f t="shared" si="10"/>
        <v>0</v>
      </c>
      <c r="AB39" s="254">
        <f t="shared" si="10"/>
        <v>0</v>
      </c>
      <c r="AC39" s="254">
        <f t="shared" si="10"/>
        <v>0</v>
      </c>
      <c r="AD39" s="254">
        <f t="shared" si="10"/>
        <v>0</v>
      </c>
      <c r="AE39" s="254">
        <f t="shared" si="10"/>
        <v>0</v>
      </c>
      <c r="AF39" s="254">
        <f t="shared" si="10"/>
        <v>0</v>
      </c>
      <c r="AG39" s="254">
        <f t="shared" si="10"/>
        <v>0</v>
      </c>
      <c r="AH39" s="254">
        <f t="shared" si="10"/>
        <v>0</v>
      </c>
      <c r="AI39" s="254">
        <f t="shared" ref="AI39:BN39" si="11">SUM(AI8:AI38)</f>
        <v>0</v>
      </c>
      <c r="AJ39" s="254">
        <f t="shared" si="11"/>
        <v>0</v>
      </c>
      <c r="AK39" s="254">
        <f t="shared" si="11"/>
        <v>0</v>
      </c>
      <c r="AL39" s="254">
        <f t="shared" si="11"/>
        <v>0</v>
      </c>
      <c r="AM39" s="254">
        <f t="shared" si="11"/>
        <v>0</v>
      </c>
      <c r="AN39" s="254">
        <f t="shared" si="11"/>
        <v>0</v>
      </c>
      <c r="AO39" s="254">
        <f t="shared" si="11"/>
        <v>0</v>
      </c>
      <c r="AP39" s="254">
        <f t="shared" si="11"/>
        <v>0</v>
      </c>
      <c r="AQ39" s="254">
        <f t="shared" si="11"/>
        <v>0</v>
      </c>
      <c r="AR39" s="254">
        <f t="shared" si="11"/>
        <v>0</v>
      </c>
      <c r="AS39" s="254">
        <f t="shared" si="11"/>
        <v>0</v>
      </c>
      <c r="AT39" s="254">
        <f t="shared" si="11"/>
        <v>0</v>
      </c>
      <c r="AU39" s="254">
        <f t="shared" si="11"/>
        <v>0</v>
      </c>
      <c r="AV39" s="254">
        <f t="shared" si="11"/>
        <v>0</v>
      </c>
      <c r="AW39" s="254">
        <f t="shared" si="11"/>
        <v>0</v>
      </c>
      <c r="AX39" s="254">
        <f t="shared" si="11"/>
        <v>0</v>
      </c>
      <c r="AY39" s="254">
        <f t="shared" si="11"/>
        <v>0</v>
      </c>
      <c r="AZ39" s="254">
        <f t="shared" si="11"/>
        <v>0</v>
      </c>
      <c r="BA39" s="254">
        <f t="shared" si="11"/>
        <v>0</v>
      </c>
      <c r="BB39" s="254">
        <f t="shared" si="11"/>
        <v>0</v>
      </c>
      <c r="BC39" s="254">
        <f t="shared" si="11"/>
        <v>0</v>
      </c>
      <c r="BD39" s="254">
        <f t="shared" si="11"/>
        <v>0</v>
      </c>
      <c r="BE39" s="254">
        <f t="shared" si="11"/>
        <v>0</v>
      </c>
      <c r="BF39" s="254">
        <f t="shared" si="11"/>
        <v>0</v>
      </c>
      <c r="BG39" s="254">
        <f t="shared" si="11"/>
        <v>0</v>
      </c>
      <c r="BH39" s="254">
        <f t="shared" si="11"/>
        <v>0</v>
      </c>
      <c r="BI39" s="254">
        <f t="shared" si="11"/>
        <v>0</v>
      </c>
      <c r="BJ39" s="254">
        <f t="shared" si="11"/>
        <v>0</v>
      </c>
      <c r="BK39" s="254">
        <f t="shared" si="11"/>
        <v>0</v>
      </c>
      <c r="BL39" s="254">
        <f t="shared" si="11"/>
        <v>0</v>
      </c>
      <c r="BM39" s="254">
        <f t="shared" si="11"/>
        <v>0</v>
      </c>
      <c r="BN39" s="254">
        <f t="shared" si="11"/>
        <v>0</v>
      </c>
      <c r="BO39" s="254">
        <f t="shared" ref="BO39:CT39" si="12">SUM(BO8:BO38)</f>
        <v>0</v>
      </c>
      <c r="BP39" s="254">
        <f t="shared" si="12"/>
        <v>0</v>
      </c>
      <c r="BQ39" s="254">
        <f t="shared" si="12"/>
        <v>0</v>
      </c>
      <c r="BR39" s="254">
        <f t="shared" si="12"/>
        <v>0</v>
      </c>
      <c r="BS39" s="254">
        <f t="shared" si="12"/>
        <v>0</v>
      </c>
      <c r="BT39" s="254">
        <f t="shared" si="12"/>
        <v>0</v>
      </c>
      <c r="BU39" s="254">
        <f t="shared" si="12"/>
        <v>0</v>
      </c>
      <c r="BV39" s="254">
        <f t="shared" si="12"/>
        <v>0</v>
      </c>
      <c r="BW39" s="254">
        <f t="shared" si="12"/>
        <v>0</v>
      </c>
      <c r="BX39" s="254">
        <f t="shared" si="12"/>
        <v>0</v>
      </c>
      <c r="BY39" s="254">
        <f t="shared" si="12"/>
        <v>0</v>
      </c>
      <c r="BZ39" s="254">
        <f t="shared" si="12"/>
        <v>0</v>
      </c>
      <c r="CA39" s="254">
        <f t="shared" si="12"/>
        <v>0</v>
      </c>
      <c r="CB39" s="254">
        <f t="shared" si="12"/>
        <v>0</v>
      </c>
      <c r="CC39" s="254">
        <f t="shared" si="12"/>
        <v>0</v>
      </c>
      <c r="CD39" s="254">
        <f t="shared" si="12"/>
        <v>0</v>
      </c>
      <c r="CE39" s="254">
        <f t="shared" si="12"/>
        <v>0</v>
      </c>
      <c r="CF39" s="254">
        <f t="shared" si="12"/>
        <v>0</v>
      </c>
      <c r="CG39" s="254">
        <f t="shared" si="12"/>
        <v>0</v>
      </c>
      <c r="CH39" s="254">
        <f t="shared" si="12"/>
        <v>0</v>
      </c>
      <c r="CI39" s="254">
        <f t="shared" si="12"/>
        <v>0</v>
      </c>
      <c r="CJ39" s="254">
        <f t="shared" si="12"/>
        <v>0</v>
      </c>
      <c r="CK39" s="254">
        <f t="shared" si="12"/>
        <v>0</v>
      </c>
      <c r="CL39" s="254">
        <f t="shared" si="12"/>
        <v>0</v>
      </c>
      <c r="CM39" s="254">
        <f t="shared" si="12"/>
        <v>0</v>
      </c>
      <c r="CN39" s="254">
        <f t="shared" si="12"/>
        <v>0</v>
      </c>
      <c r="CO39" s="254">
        <f t="shared" si="12"/>
        <v>0</v>
      </c>
      <c r="CP39" s="254">
        <f t="shared" si="12"/>
        <v>0</v>
      </c>
      <c r="CQ39" s="254">
        <f t="shared" si="12"/>
        <v>0</v>
      </c>
      <c r="CR39" s="254">
        <f t="shared" si="12"/>
        <v>0</v>
      </c>
      <c r="CS39" s="254">
        <f t="shared" si="12"/>
        <v>0</v>
      </c>
      <c r="CT39" s="254">
        <f t="shared" si="12"/>
        <v>0</v>
      </c>
      <c r="CU39" s="254">
        <f t="shared" ref="CU39:DZ39" si="13">SUM(CU8:CU38)</f>
        <v>0</v>
      </c>
      <c r="CV39" s="254">
        <f t="shared" si="13"/>
        <v>0</v>
      </c>
      <c r="CW39" s="254">
        <f t="shared" si="13"/>
        <v>0</v>
      </c>
      <c r="CX39" s="254">
        <f t="shared" si="13"/>
        <v>0</v>
      </c>
      <c r="CY39" s="254">
        <f t="shared" si="13"/>
        <v>0</v>
      </c>
      <c r="CZ39" s="254">
        <f t="shared" si="13"/>
        <v>0</v>
      </c>
      <c r="DA39" s="254">
        <f t="shared" si="13"/>
        <v>0</v>
      </c>
      <c r="DB39" s="254">
        <f t="shared" si="13"/>
        <v>0</v>
      </c>
      <c r="DC39" s="254">
        <f t="shared" si="13"/>
        <v>0</v>
      </c>
      <c r="DD39" s="254">
        <f t="shared" si="13"/>
        <v>0</v>
      </c>
      <c r="DE39" s="254">
        <f t="shared" si="13"/>
        <v>0</v>
      </c>
      <c r="DF39" s="254">
        <f t="shared" si="13"/>
        <v>0</v>
      </c>
      <c r="DG39" s="254">
        <f t="shared" si="13"/>
        <v>0</v>
      </c>
      <c r="DH39" s="254">
        <f t="shared" si="13"/>
        <v>0</v>
      </c>
      <c r="DI39" s="254">
        <f t="shared" si="13"/>
        <v>0</v>
      </c>
      <c r="DJ39" s="254">
        <f t="shared" si="13"/>
        <v>0</v>
      </c>
      <c r="DK39" s="254">
        <f t="shared" si="13"/>
        <v>0</v>
      </c>
      <c r="DL39" s="254">
        <f t="shared" si="13"/>
        <v>0</v>
      </c>
      <c r="DM39" s="254">
        <f t="shared" si="13"/>
        <v>0</v>
      </c>
      <c r="DN39" s="254">
        <f t="shared" si="13"/>
        <v>0</v>
      </c>
      <c r="DO39" s="254">
        <f t="shared" si="13"/>
        <v>0</v>
      </c>
      <c r="DP39" s="254">
        <f t="shared" si="13"/>
        <v>0</v>
      </c>
      <c r="DQ39" s="254">
        <f t="shared" si="13"/>
        <v>0</v>
      </c>
      <c r="DR39" s="254">
        <f t="shared" si="13"/>
        <v>0</v>
      </c>
      <c r="DS39" s="254">
        <f t="shared" si="13"/>
        <v>0</v>
      </c>
      <c r="DT39" s="254">
        <f t="shared" si="13"/>
        <v>0</v>
      </c>
      <c r="DU39" s="254">
        <f t="shared" si="13"/>
        <v>0</v>
      </c>
      <c r="DV39" s="254">
        <f t="shared" si="13"/>
        <v>0</v>
      </c>
      <c r="DW39" s="254">
        <f t="shared" si="13"/>
        <v>0</v>
      </c>
      <c r="DX39" s="254">
        <f t="shared" si="13"/>
        <v>0</v>
      </c>
      <c r="DY39" s="254">
        <f t="shared" si="13"/>
        <v>0</v>
      </c>
      <c r="DZ39" s="254">
        <f t="shared" si="13"/>
        <v>0</v>
      </c>
      <c r="EA39" s="254">
        <f t="shared" ref="EA39:FF39" si="14">SUM(EA8:EA38)</f>
        <v>0</v>
      </c>
      <c r="EB39" s="254">
        <f t="shared" si="14"/>
        <v>0</v>
      </c>
      <c r="EC39" s="254">
        <f t="shared" si="14"/>
        <v>0</v>
      </c>
      <c r="ED39" s="254">
        <f t="shared" si="14"/>
        <v>0</v>
      </c>
      <c r="EE39" s="254">
        <f t="shared" si="14"/>
        <v>0</v>
      </c>
      <c r="EF39" s="254">
        <f t="shared" si="14"/>
        <v>0</v>
      </c>
      <c r="EG39" s="254">
        <f t="shared" si="14"/>
        <v>0</v>
      </c>
      <c r="EH39" s="254">
        <f t="shared" si="14"/>
        <v>0</v>
      </c>
      <c r="EI39" s="254">
        <f t="shared" si="14"/>
        <v>0</v>
      </c>
      <c r="EJ39" s="254">
        <f t="shared" si="14"/>
        <v>0</v>
      </c>
      <c r="EK39" s="254">
        <f t="shared" si="14"/>
        <v>0</v>
      </c>
      <c r="EL39" s="254">
        <f t="shared" si="14"/>
        <v>0</v>
      </c>
      <c r="EM39" s="254">
        <f t="shared" si="14"/>
        <v>0</v>
      </c>
      <c r="EN39" s="254">
        <f t="shared" si="14"/>
        <v>0</v>
      </c>
      <c r="EO39" s="254">
        <f t="shared" si="14"/>
        <v>0</v>
      </c>
      <c r="EP39" s="254">
        <f t="shared" si="14"/>
        <v>0</v>
      </c>
      <c r="EQ39" s="254">
        <f t="shared" si="14"/>
        <v>0</v>
      </c>
      <c r="ER39" s="254">
        <f t="shared" si="14"/>
        <v>0</v>
      </c>
      <c r="ES39" s="254">
        <f t="shared" si="14"/>
        <v>0</v>
      </c>
      <c r="ET39" s="254">
        <f t="shared" si="14"/>
        <v>0</v>
      </c>
      <c r="EU39" s="254">
        <f t="shared" si="14"/>
        <v>0</v>
      </c>
      <c r="EV39" s="254">
        <f t="shared" si="14"/>
        <v>0</v>
      </c>
      <c r="EW39" s="254">
        <f t="shared" si="14"/>
        <v>0</v>
      </c>
      <c r="EX39" s="254">
        <f t="shared" si="14"/>
        <v>0</v>
      </c>
      <c r="EY39" s="254">
        <f t="shared" si="14"/>
        <v>0</v>
      </c>
      <c r="EZ39" s="254">
        <f t="shared" si="14"/>
        <v>0</v>
      </c>
      <c r="FA39" s="254">
        <f t="shared" si="14"/>
        <v>0</v>
      </c>
      <c r="FB39" s="254">
        <f t="shared" si="14"/>
        <v>0</v>
      </c>
      <c r="FC39" s="254">
        <f t="shared" si="14"/>
        <v>0</v>
      </c>
      <c r="FD39" s="254">
        <f t="shared" si="14"/>
        <v>0</v>
      </c>
      <c r="FE39" s="254">
        <f t="shared" si="14"/>
        <v>0</v>
      </c>
      <c r="FF39" s="254">
        <f t="shared" si="14"/>
        <v>0</v>
      </c>
      <c r="FG39" s="254">
        <f t="shared" ref="FG39:GL39" si="15">SUM(FG8:FG38)</f>
        <v>0</v>
      </c>
      <c r="FH39" s="254">
        <f t="shared" si="15"/>
        <v>0</v>
      </c>
      <c r="FI39" s="254">
        <f t="shared" si="15"/>
        <v>0</v>
      </c>
      <c r="FJ39" s="254">
        <f t="shared" si="15"/>
        <v>0</v>
      </c>
      <c r="FK39" s="254">
        <f t="shared" si="15"/>
        <v>0</v>
      </c>
      <c r="FL39" s="254">
        <f t="shared" si="15"/>
        <v>0</v>
      </c>
      <c r="FM39" s="254">
        <f t="shared" si="15"/>
        <v>0</v>
      </c>
      <c r="FN39" s="254">
        <f t="shared" si="15"/>
        <v>0</v>
      </c>
      <c r="FO39" s="254">
        <f t="shared" si="15"/>
        <v>0</v>
      </c>
      <c r="FP39" s="254">
        <f t="shared" si="15"/>
        <v>0</v>
      </c>
      <c r="FQ39" s="254">
        <f t="shared" si="15"/>
        <v>0</v>
      </c>
      <c r="FR39" s="254">
        <f t="shared" si="15"/>
        <v>0</v>
      </c>
      <c r="FS39" s="254">
        <f t="shared" si="15"/>
        <v>0</v>
      </c>
      <c r="FT39" s="254">
        <f t="shared" si="15"/>
        <v>0</v>
      </c>
      <c r="FU39" s="254">
        <f t="shared" si="15"/>
        <v>0</v>
      </c>
      <c r="FV39" s="254">
        <f t="shared" si="15"/>
        <v>0</v>
      </c>
      <c r="FW39" s="254">
        <f t="shared" si="15"/>
        <v>0</v>
      </c>
      <c r="FX39" s="254">
        <f t="shared" si="15"/>
        <v>0</v>
      </c>
      <c r="FY39" s="254">
        <f t="shared" si="15"/>
        <v>0</v>
      </c>
      <c r="FZ39" s="254">
        <f t="shared" si="15"/>
        <v>0</v>
      </c>
      <c r="GA39" s="254">
        <f t="shared" si="15"/>
        <v>0</v>
      </c>
      <c r="GB39" s="254">
        <f t="shared" si="15"/>
        <v>0</v>
      </c>
      <c r="GC39" s="254">
        <f t="shared" si="15"/>
        <v>0</v>
      </c>
      <c r="GD39" s="254">
        <f t="shared" si="15"/>
        <v>0</v>
      </c>
      <c r="GE39" s="254">
        <f t="shared" si="15"/>
        <v>0</v>
      </c>
      <c r="GF39" s="254">
        <f t="shared" si="15"/>
        <v>0</v>
      </c>
      <c r="GG39" s="254">
        <f t="shared" si="15"/>
        <v>0</v>
      </c>
      <c r="GH39" s="254">
        <f t="shared" si="15"/>
        <v>0</v>
      </c>
      <c r="GI39" s="254">
        <f t="shared" si="15"/>
        <v>0</v>
      </c>
      <c r="GJ39" s="254">
        <f t="shared" si="15"/>
        <v>0</v>
      </c>
      <c r="GK39" s="254">
        <f t="shared" si="15"/>
        <v>0</v>
      </c>
      <c r="GL39" s="254">
        <f t="shared" si="15"/>
        <v>0</v>
      </c>
      <c r="GM39" s="254">
        <f t="shared" ref="GM39:HR39" si="16">SUM(GM8:GM38)</f>
        <v>0</v>
      </c>
      <c r="GN39" s="254">
        <f t="shared" si="16"/>
        <v>0</v>
      </c>
      <c r="GO39" s="254">
        <f t="shared" si="16"/>
        <v>0</v>
      </c>
      <c r="GP39" s="254">
        <f t="shared" si="16"/>
        <v>0</v>
      </c>
      <c r="GQ39" s="254">
        <f t="shared" si="16"/>
        <v>0</v>
      </c>
      <c r="GR39" s="254">
        <f t="shared" si="16"/>
        <v>0</v>
      </c>
      <c r="GS39" s="254">
        <f t="shared" si="16"/>
        <v>0</v>
      </c>
      <c r="GT39" s="254">
        <f t="shared" si="16"/>
        <v>0</v>
      </c>
      <c r="GU39" s="254">
        <f t="shared" si="16"/>
        <v>0</v>
      </c>
      <c r="GV39" s="254">
        <f t="shared" si="16"/>
        <v>0</v>
      </c>
      <c r="GW39" s="254">
        <f t="shared" si="16"/>
        <v>0</v>
      </c>
      <c r="GX39" s="254">
        <f t="shared" si="16"/>
        <v>0</v>
      </c>
      <c r="GY39" s="254">
        <f t="shared" si="16"/>
        <v>0</v>
      </c>
      <c r="GZ39" s="254">
        <f t="shared" si="16"/>
        <v>0</v>
      </c>
      <c r="HA39" s="254">
        <f t="shared" si="16"/>
        <v>0</v>
      </c>
      <c r="HB39" s="254">
        <f t="shared" si="16"/>
        <v>0</v>
      </c>
      <c r="HC39" s="254">
        <f t="shared" si="16"/>
        <v>0</v>
      </c>
      <c r="HD39" s="254">
        <f t="shared" si="16"/>
        <v>0</v>
      </c>
      <c r="HE39" s="254">
        <f t="shared" si="16"/>
        <v>0</v>
      </c>
      <c r="HF39" s="254">
        <f t="shared" si="16"/>
        <v>0</v>
      </c>
      <c r="HG39" s="254">
        <f t="shared" si="16"/>
        <v>0</v>
      </c>
      <c r="HH39" s="254">
        <f t="shared" si="16"/>
        <v>0</v>
      </c>
      <c r="HI39" s="254">
        <f t="shared" si="16"/>
        <v>0</v>
      </c>
      <c r="HJ39" s="254">
        <f t="shared" si="16"/>
        <v>0</v>
      </c>
      <c r="HK39" s="254">
        <f t="shared" si="16"/>
        <v>0</v>
      </c>
      <c r="HL39" s="254">
        <f t="shared" si="16"/>
        <v>0</v>
      </c>
      <c r="HM39" s="254">
        <f t="shared" si="16"/>
        <v>0</v>
      </c>
      <c r="HN39" s="254">
        <f t="shared" si="16"/>
        <v>0</v>
      </c>
      <c r="HO39" s="254">
        <f t="shared" si="16"/>
        <v>0</v>
      </c>
      <c r="HP39" s="254">
        <f t="shared" si="16"/>
        <v>0</v>
      </c>
      <c r="HQ39" s="254">
        <f t="shared" si="16"/>
        <v>0</v>
      </c>
      <c r="HR39" s="254">
        <f t="shared" si="16"/>
        <v>0</v>
      </c>
      <c r="HS39" s="254">
        <f t="shared" ref="HS39:IP39" si="17">SUM(HS8:HS38)</f>
        <v>0</v>
      </c>
      <c r="HT39" s="254">
        <f t="shared" si="17"/>
        <v>0</v>
      </c>
      <c r="HU39" s="254">
        <f t="shared" si="17"/>
        <v>0</v>
      </c>
      <c r="HV39" s="254">
        <f t="shared" si="17"/>
        <v>0</v>
      </c>
      <c r="HW39" s="254">
        <f t="shared" si="17"/>
        <v>0</v>
      </c>
      <c r="HX39" s="254">
        <f t="shared" si="17"/>
        <v>0</v>
      </c>
      <c r="HY39" s="254">
        <f t="shared" si="17"/>
        <v>0</v>
      </c>
      <c r="HZ39" s="254">
        <f t="shared" si="17"/>
        <v>0</v>
      </c>
      <c r="IA39" s="254">
        <f t="shared" si="17"/>
        <v>0</v>
      </c>
      <c r="IB39" s="254">
        <f t="shared" si="17"/>
        <v>0</v>
      </c>
      <c r="IC39" s="254">
        <f t="shared" si="17"/>
        <v>0</v>
      </c>
      <c r="ID39" s="254">
        <f t="shared" si="17"/>
        <v>0</v>
      </c>
      <c r="IE39" s="254">
        <f t="shared" si="17"/>
        <v>0</v>
      </c>
      <c r="IF39" s="254">
        <f t="shared" si="17"/>
        <v>0</v>
      </c>
      <c r="IG39" s="254">
        <f t="shared" si="17"/>
        <v>0</v>
      </c>
      <c r="IH39" s="254">
        <f t="shared" si="17"/>
        <v>0</v>
      </c>
      <c r="II39" s="254">
        <f t="shared" si="17"/>
        <v>0</v>
      </c>
      <c r="IJ39" s="254">
        <f t="shared" si="17"/>
        <v>0</v>
      </c>
      <c r="IK39" s="254">
        <f t="shared" si="17"/>
        <v>0</v>
      </c>
      <c r="IL39" s="254">
        <f t="shared" si="17"/>
        <v>0</v>
      </c>
      <c r="IM39" s="254">
        <f t="shared" si="17"/>
        <v>0</v>
      </c>
      <c r="IN39" s="254">
        <f t="shared" si="17"/>
        <v>0</v>
      </c>
      <c r="IO39" s="254">
        <f t="shared" si="17"/>
        <v>0</v>
      </c>
      <c r="IP39" s="254">
        <f t="shared" si="17"/>
        <v>0</v>
      </c>
      <c r="IQ39" s="255">
        <f t="shared" si="9"/>
        <v>0</v>
      </c>
      <c r="IR39" s="255">
        <f t="shared" si="9"/>
        <v>0</v>
      </c>
      <c r="IS39" s="255">
        <f t="shared" si="9"/>
        <v>0</v>
      </c>
      <c r="IT39" s="255">
        <f t="shared" si="9"/>
        <v>0</v>
      </c>
    </row>
    <row r="40" spans="1:254" ht="15" customHeight="1" x14ac:dyDescent="0.25">
      <c r="A40" s="336"/>
      <c r="B40" s="8" t="s">
        <v>969</v>
      </c>
      <c r="C40" s="253">
        <f>+'OPER.-NONMAJOR SP. REVENUE(65)'!C40-C39</f>
        <v>0</v>
      </c>
      <c r="D40" s="253">
        <f>+'OPER.-NONMAJOR SP. REVENUE(65)'!D40-D39</f>
        <v>0</v>
      </c>
      <c r="E40" s="253">
        <f>+'OPER.-NONMAJOR SP. REVENUE(65)'!E40-E39</f>
        <v>0</v>
      </c>
      <c r="F40" s="253">
        <f>+'OPER.-NONMAJOR SP. REVENUE(65)'!F40+F39</f>
        <v>0</v>
      </c>
      <c r="G40" s="253">
        <f>+'OPER.-NONMAJOR SP. REVENUE(65)'!G40-G39</f>
        <v>0</v>
      </c>
      <c r="H40" s="253">
        <f>+'OPER.-NONMAJOR SP. REVENUE(65)'!H40-H39</f>
        <v>0</v>
      </c>
      <c r="I40" s="253">
        <f>+'OPER.-NONMAJOR SP. REVENUE(65)'!I40-I39</f>
        <v>0</v>
      </c>
      <c r="J40" s="253">
        <f>+'OPER.-NONMAJOR SP. REVENUE(65)'!J40+J39</f>
        <v>0</v>
      </c>
      <c r="K40" s="253">
        <f>+'OPER.-NONMAJOR SP. REVENUE(65)'!K40-K39</f>
        <v>0</v>
      </c>
      <c r="L40" s="253">
        <f>+'OPER.-NONMAJOR SP. REVENUE(65)'!L40-L39</f>
        <v>0</v>
      </c>
      <c r="M40" s="253">
        <f>+'OPER.-NONMAJOR SP. REVENUE(65)'!M40-M39</f>
        <v>0</v>
      </c>
      <c r="N40" s="253">
        <f>+'OPER.-NONMAJOR SP. REVENUE(65)'!N40+N39</f>
        <v>0</v>
      </c>
      <c r="O40" s="253">
        <f>+'OPER.-NONMAJOR SP. REVENUE(65)'!O40-O39</f>
        <v>0</v>
      </c>
      <c r="P40" s="253">
        <f>+'OPER.-NONMAJOR SP. REVENUE(65)'!P40-P39</f>
        <v>0</v>
      </c>
      <c r="Q40" s="253">
        <f>+'OPER.-NONMAJOR SP. REVENUE(65)'!Q40-Q39</f>
        <v>0</v>
      </c>
      <c r="R40" s="253">
        <f>+'OPER.-NONMAJOR SP. REVENUE(65)'!R40+R39</f>
        <v>0</v>
      </c>
      <c r="S40" s="253">
        <f>+'OPER.-NONMAJOR SP. REVENUE(65)'!S40-S39</f>
        <v>0</v>
      </c>
      <c r="T40" s="253">
        <f>+'OPER.-NONMAJOR SP. REVENUE(65)'!T40-T39</f>
        <v>0</v>
      </c>
      <c r="U40" s="253">
        <f>+'OPER.-NONMAJOR SP. REVENUE(65)'!U40-U39</f>
        <v>0</v>
      </c>
      <c r="V40" s="253">
        <f>+'OPER.-NONMAJOR SP. REVENUE(65)'!V40+V39</f>
        <v>0</v>
      </c>
      <c r="W40" s="253">
        <f>+'OPER.-NONMAJOR SP. REVENUE(65)'!W40-W39</f>
        <v>0</v>
      </c>
      <c r="X40" s="253">
        <f>+'OPER.-NONMAJOR SP. REVENUE(65)'!X40-X39</f>
        <v>0</v>
      </c>
      <c r="Y40" s="253">
        <f>+'OPER.-NONMAJOR SP. REVENUE(65)'!Y40-Y39</f>
        <v>0</v>
      </c>
      <c r="Z40" s="253">
        <f>+'OPER.-NONMAJOR SP. REVENUE(65)'!Z40+Z39</f>
        <v>0</v>
      </c>
      <c r="AA40" s="253">
        <f>+'OPER.-NONMAJOR SP. REVENUE(65)'!AA40-AA39</f>
        <v>0</v>
      </c>
      <c r="AB40" s="253">
        <f>+'OPER.-NONMAJOR SP. REVENUE(65)'!AB40-AB39</f>
        <v>0</v>
      </c>
      <c r="AC40" s="253">
        <f>+'OPER.-NONMAJOR SP. REVENUE(65)'!AC40-AC39</f>
        <v>0</v>
      </c>
      <c r="AD40" s="253">
        <f>+'OPER.-NONMAJOR SP. REVENUE(65)'!AD40+AD39</f>
        <v>0</v>
      </c>
      <c r="AE40" s="253">
        <f>+'OPER.-NONMAJOR SP. REVENUE(65)'!AE40-AE39</f>
        <v>0</v>
      </c>
      <c r="AF40" s="253">
        <f>+'OPER.-NONMAJOR SP. REVENUE(65)'!AF40-AF39</f>
        <v>0</v>
      </c>
      <c r="AG40" s="253">
        <f>+'OPER.-NONMAJOR SP. REVENUE(65)'!AG40-AG39</f>
        <v>0</v>
      </c>
      <c r="AH40" s="253">
        <f>+'OPER.-NONMAJOR SP. REVENUE(65)'!AH40+AH39</f>
        <v>0</v>
      </c>
      <c r="AI40" s="253">
        <f>+'OPER.-NONMAJOR SP. REVENUE(65)'!AI40-AI39</f>
        <v>0</v>
      </c>
      <c r="AJ40" s="253">
        <f>+'OPER.-NONMAJOR SP. REVENUE(65)'!AJ40-AJ39</f>
        <v>0</v>
      </c>
      <c r="AK40" s="253">
        <f>+'OPER.-NONMAJOR SP. REVENUE(65)'!AK40-AK39</f>
        <v>0</v>
      </c>
      <c r="AL40" s="253">
        <f>+'OPER.-NONMAJOR SP. REVENUE(65)'!AL40+AL39</f>
        <v>0</v>
      </c>
      <c r="AM40" s="253">
        <f>+'OPER.-NONMAJOR SP. REVENUE(65)'!AM40-AM39</f>
        <v>0</v>
      </c>
      <c r="AN40" s="253">
        <f>+'OPER.-NONMAJOR SP. REVENUE(65)'!AN40-AN39</f>
        <v>0</v>
      </c>
      <c r="AO40" s="253">
        <f>+'OPER.-NONMAJOR SP. REVENUE(65)'!AO40-AO39</f>
        <v>0</v>
      </c>
      <c r="AP40" s="253">
        <f>+'OPER.-NONMAJOR SP. REVENUE(65)'!AP40+AP39</f>
        <v>0</v>
      </c>
      <c r="AQ40" s="253">
        <f>+'OPER.-NONMAJOR SP. REVENUE(65)'!AQ40-AQ39</f>
        <v>0</v>
      </c>
      <c r="AR40" s="253">
        <f>+'OPER.-NONMAJOR SP. REVENUE(65)'!AR40-AR39</f>
        <v>0</v>
      </c>
      <c r="AS40" s="253">
        <f>+'OPER.-NONMAJOR SP. REVENUE(65)'!AS40-AS39</f>
        <v>0</v>
      </c>
      <c r="AT40" s="253">
        <f>+'OPER.-NONMAJOR SP. REVENUE(65)'!AT40+AT39</f>
        <v>0</v>
      </c>
      <c r="AU40" s="253">
        <f>+'OPER.-NONMAJOR SP. REVENUE(65)'!AU40-AU39</f>
        <v>0</v>
      </c>
      <c r="AV40" s="253">
        <f>+'OPER.-NONMAJOR SP. REVENUE(65)'!AV40-AV39</f>
        <v>0</v>
      </c>
      <c r="AW40" s="253">
        <f>+'OPER.-NONMAJOR SP. REVENUE(65)'!AW40-AW39</f>
        <v>0</v>
      </c>
      <c r="AX40" s="253">
        <f>+'OPER.-NONMAJOR SP. REVENUE(65)'!AX40+AX39</f>
        <v>0</v>
      </c>
      <c r="AY40" s="253">
        <f>+'OPER.-NONMAJOR SP. REVENUE(65)'!AY40-AY39</f>
        <v>0</v>
      </c>
      <c r="AZ40" s="253">
        <f>+'OPER.-NONMAJOR SP. REVENUE(65)'!AZ40-AZ39</f>
        <v>0</v>
      </c>
      <c r="BA40" s="253">
        <f>+'OPER.-NONMAJOR SP. REVENUE(65)'!BA40-BA39</f>
        <v>0</v>
      </c>
      <c r="BB40" s="253">
        <f>+'OPER.-NONMAJOR SP. REVENUE(65)'!BB40+BB39</f>
        <v>0</v>
      </c>
      <c r="BC40" s="253">
        <f>+'OPER.-NONMAJOR SP. REVENUE(65)'!BC40-BC39</f>
        <v>0</v>
      </c>
      <c r="BD40" s="253">
        <f>+'OPER.-NONMAJOR SP. REVENUE(65)'!BD40-BD39</f>
        <v>0</v>
      </c>
      <c r="BE40" s="253">
        <f>+'OPER.-NONMAJOR SP. REVENUE(65)'!BE40-BE39</f>
        <v>0</v>
      </c>
      <c r="BF40" s="253">
        <f>+'OPER.-NONMAJOR SP. REVENUE(65)'!BF40+BF39</f>
        <v>0</v>
      </c>
      <c r="BG40" s="253">
        <f>+'OPER.-NONMAJOR SP. REVENUE(65)'!BG40-BG39</f>
        <v>0</v>
      </c>
      <c r="BH40" s="253">
        <f>+'OPER.-NONMAJOR SP. REVENUE(65)'!BH40-BH39</f>
        <v>0</v>
      </c>
      <c r="BI40" s="253">
        <f>+'OPER.-NONMAJOR SP. REVENUE(65)'!BI40-BI39</f>
        <v>0</v>
      </c>
      <c r="BJ40" s="253">
        <f>+'OPER.-NONMAJOR SP. REVENUE(65)'!BJ40+BJ39</f>
        <v>0</v>
      </c>
      <c r="BK40" s="253">
        <f>+'OPER.-NONMAJOR SP. REVENUE(65)'!BK40-BK39</f>
        <v>0</v>
      </c>
      <c r="BL40" s="253">
        <f>+'OPER.-NONMAJOR SP. REVENUE(65)'!BL40-BL39</f>
        <v>0</v>
      </c>
      <c r="BM40" s="253">
        <f>+'OPER.-NONMAJOR SP. REVENUE(65)'!BM40-BM39</f>
        <v>0</v>
      </c>
      <c r="BN40" s="253">
        <f>+'OPER.-NONMAJOR SP. REVENUE(65)'!BN40+BN39</f>
        <v>0</v>
      </c>
      <c r="BO40" s="253">
        <f>+'OPER.-NONMAJOR SP. REVENUE(65)'!BO40-BO39</f>
        <v>0</v>
      </c>
      <c r="BP40" s="253">
        <f>+'OPER.-NONMAJOR SP. REVENUE(65)'!BP40-BP39</f>
        <v>0</v>
      </c>
      <c r="BQ40" s="253">
        <f>+'OPER.-NONMAJOR SP. REVENUE(65)'!BQ40-BQ39</f>
        <v>0</v>
      </c>
      <c r="BR40" s="253">
        <f>+'OPER.-NONMAJOR SP. REVENUE(65)'!BR40+BR39</f>
        <v>0</v>
      </c>
      <c r="BS40" s="253">
        <f>+'OPER.-NONMAJOR SP. REVENUE(65)'!BS40-BS39</f>
        <v>0</v>
      </c>
      <c r="BT40" s="253">
        <f>+'OPER.-NONMAJOR SP. REVENUE(65)'!BT40-BT39</f>
        <v>0</v>
      </c>
      <c r="BU40" s="253">
        <f>+'OPER.-NONMAJOR SP. REVENUE(65)'!BU40-BU39</f>
        <v>0</v>
      </c>
      <c r="BV40" s="253">
        <f>+'OPER.-NONMAJOR SP. REVENUE(65)'!BV40+BV39</f>
        <v>0</v>
      </c>
      <c r="BW40" s="253">
        <f>+'OPER.-NONMAJOR SP. REVENUE(65)'!BW40-BW39</f>
        <v>0</v>
      </c>
      <c r="BX40" s="253">
        <f>+'OPER.-NONMAJOR SP. REVENUE(65)'!BX40-BX39</f>
        <v>0</v>
      </c>
      <c r="BY40" s="253">
        <f>+'OPER.-NONMAJOR SP. REVENUE(65)'!BY40-BY39</f>
        <v>0</v>
      </c>
      <c r="BZ40" s="253">
        <f>+'OPER.-NONMAJOR SP. REVENUE(65)'!BZ40+BZ39</f>
        <v>0</v>
      </c>
      <c r="CA40" s="253">
        <f>+'OPER.-NONMAJOR SP. REVENUE(65)'!CA40-CA39</f>
        <v>0</v>
      </c>
      <c r="CB40" s="253">
        <f>+'OPER.-NONMAJOR SP. REVENUE(65)'!CB40-CB39</f>
        <v>0</v>
      </c>
      <c r="CC40" s="253">
        <f>+'OPER.-NONMAJOR SP. REVENUE(65)'!CC40-CC39</f>
        <v>0</v>
      </c>
      <c r="CD40" s="253">
        <f>+'OPER.-NONMAJOR SP. REVENUE(65)'!CD40+CD39</f>
        <v>0</v>
      </c>
      <c r="CE40" s="253">
        <f>+'OPER.-NONMAJOR SP. REVENUE(65)'!CE40-CE39</f>
        <v>0</v>
      </c>
      <c r="CF40" s="253">
        <f>+'OPER.-NONMAJOR SP. REVENUE(65)'!CF40-CF39</f>
        <v>0</v>
      </c>
      <c r="CG40" s="253">
        <f>+'OPER.-NONMAJOR SP. REVENUE(65)'!CG40-CG39</f>
        <v>0</v>
      </c>
      <c r="CH40" s="253">
        <f>+'OPER.-NONMAJOR SP. REVENUE(65)'!CH40+CH39</f>
        <v>0</v>
      </c>
      <c r="CI40" s="253">
        <f>+'OPER.-NONMAJOR SP. REVENUE(65)'!CI40-CI39</f>
        <v>0</v>
      </c>
      <c r="CJ40" s="253">
        <f>+'OPER.-NONMAJOR SP. REVENUE(65)'!CJ40-CJ39</f>
        <v>0</v>
      </c>
      <c r="CK40" s="253">
        <f>+'OPER.-NONMAJOR SP. REVENUE(65)'!CK40-CK39</f>
        <v>0</v>
      </c>
      <c r="CL40" s="253">
        <f>+'OPER.-NONMAJOR SP. REVENUE(65)'!CL40+CL39</f>
        <v>0</v>
      </c>
      <c r="CM40" s="253">
        <f>+'OPER.-NONMAJOR SP. REVENUE(65)'!CM40-CM39</f>
        <v>0</v>
      </c>
      <c r="CN40" s="253">
        <f>+'OPER.-NONMAJOR SP. REVENUE(65)'!CN40-CN39</f>
        <v>0</v>
      </c>
      <c r="CO40" s="253">
        <f>+'OPER.-NONMAJOR SP. REVENUE(65)'!CO40-CO39</f>
        <v>0</v>
      </c>
      <c r="CP40" s="253">
        <f>+'OPER.-NONMAJOR SP. REVENUE(65)'!CP40+CP39</f>
        <v>0</v>
      </c>
      <c r="CQ40" s="253">
        <f>+'OPER.-NONMAJOR SP. REVENUE(65)'!CQ40-CQ39</f>
        <v>0</v>
      </c>
      <c r="CR40" s="253">
        <f>+'OPER.-NONMAJOR SP. REVENUE(65)'!CR40-CR39</f>
        <v>0</v>
      </c>
      <c r="CS40" s="253">
        <f>+'OPER.-NONMAJOR SP. REVENUE(65)'!CS40-CS39</f>
        <v>0</v>
      </c>
      <c r="CT40" s="253">
        <f>+'OPER.-NONMAJOR SP. REVENUE(65)'!CT40+CT39</f>
        <v>0</v>
      </c>
      <c r="CU40" s="253">
        <f>+'OPER.-NONMAJOR SP. REVENUE(65)'!CU40-CU39</f>
        <v>0</v>
      </c>
      <c r="CV40" s="253">
        <f>+'OPER.-NONMAJOR SP. REVENUE(65)'!CV40-CV39</f>
        <v>0</v>
      </c>
      <c r="CW40" s="253">
        <f>+'OPER.-NONMAJOR SP. REVENUE(65)'!CW40-CW39</f>
        <v>0</v>
      </c>
      <c r="CX40" s="253">
        <f>+'OPER.-NONMAJOR SP. REVENUE(65)'!CX40+CX39</f>
        <v>0</v>
      </c>
      <c r="CY40" s="253">
        <f>+'OPER.-NONMAJOR SP. REVENUE(65)'!CY40-CY39</f>
        <v>0</v>
      </c>
      <c r="CZ40" s="253">
        <f>+'OPER.-NONMAJOR SP. REVENUE(65)'!CZ40-CZ39</f>
        <v>0</v>
      </c>
      <c r="DA40" s="253">
        <f>+'OPER.-NONMAJOR SP. REVENUE(65)'!DA40-DA39</f>
        <v>0</v>
      </c>
      <c r="DB40" s="253">
        <f>+'OPER.-NONMAJOR SP. REVENUE(65)'!DB40+DB39</f>
        <v>0</v>
      </c>
      <c r="DC40" s="253">
        <f>+'OPER.-NONMAJOR SP. REVENUE(65)'!DC40-DC39</f>
        <v>0</v>
      </c>
      <c r="DD40" s="253">
        <f>+'OPER.-NONMAJOR SP. REVENUE(65)'!DD40-DD39</f>
        <v>0</v>
      </c>
      <c r="DE40" s="253">
        <f>+'OPER.-NONMAJOR SP. REVENUE(65)'!DE40-DE39</f>
        <v>0</v>
      </c>
      <c r="DF40" s="253">
        <f>+'OPER.-NONMAJOR SP. REVENUE(65)'!DF40+DF39</f>
        <v>0</v>
      </c>
      <c r="DG40" s="253">
        <f>+'OPER.-NONMAJOR SP. REVENUE(65)'!DG40-DG39</f>
        <v>0</v>
      </c>
      <c r="DH40" s="253">
        <f>+'OPER.-NONMAJOR SP. REVENUE(65)'!DH40-DH39</f>
        <v>0</v>
      </c>
      <c r="DI40" s="253">
        <f>+'OPER.-NONMAJOR SP. REVENUE(65)'!DI40-DI39</f>
        <v>0</v>
      </c>
      <c r="DJ40" s="253">
        <f>+'OPER.-NONMAJOR SP. REVENUE(65)'!DJ40+DJ39</f>
        <v>0</v>
      </c>
      <c r="DK40" s="253">
        <f>+'OPER.-NONMAJOR SP. REVENUE(65)'!DK40-DK39</f>
        <v>0</v>
      </c>
      <c r="DL40" s="253">
        <f>+'OPER.-NONMAJOR SP. REVENUE(65)'!DL40-DL39</f>
        <v>0</v>
      </c>
      <c r="DM40" s="253">
        <f>+'OPER.-NONMAJOR SP. REVENUE(65)'!DM40-DM39</f>
        <v>0</v>
      </c>
      <c r="DN40" s="253">
        <f>+'OPER.-NONMAJOR SP. REVENUE(65)'!DN40+DN39</f>
        <v>0</v>
      </c>
      <c r="DO40" s="253">
        <f>+'OPER.-NONMAJOR SP. REVENUE(65)'!DO40-DO39</f>
        <v>0</v>
      </c>
      <c r="DP40" s="253">
        <f>+'OPER.-NONMAJOR SP. REVENUE(65)'!DP40-DP39</f>
        <v>0</v>
      </c>
      <c r="DQ40" s="253">
        <f>+'OPER.-NONMAJOR SP. REVENUE(65)'!DQ40-DQ39</f>
        <v>0</v>
      </c>
      <c r="DR40" s="253">
        <f>+'OPER.-NONMAJOR SP. REVENUE(65)'!DR40+DR39</f>
        <v>0</v>
      </c>
      <c r="DS40" s="253">
        <f>+'OPER.-NONMAJOR SP. REVENUE(65)'!DS40-DS39</f>
        <v>0</v>
      </c>
      <c r="DT40" s="253">
        <f>+'OPER.-NONMAJOR SP. REVENUE(65)'!DT40-DT39</f>
        <v>0</v>
      </c>
      <c r="DU40" s="253">
        <f>+'OPER.-NONMAJOR SP. REVENUE(65)'!DU40-DU39</f>
        <v>0</v>
      </c>
      <c r="DV40" s="253">
        <f>+'OPER.-NONMAJOR SP. REVENUE(65)'!DV40+DV39</f>
        <v>0</v>
      </c>
      <c r="DW40" s="253">
        <f>+'OPER.-NONMAJOR SP. REVENUE(65)'!DW40-DW39</f>
        <v>0</v>
      </c>
      <c r="DX40" s="253">
        <f>+'OPER.-NONMAJOR SP. REVENUE(65)'!DX40-DX39</f>
        <v>0</v>
      </c>
      <c r="DY40" s="253">
        <f>+'OPER.-NONMAJOR SP. REVENUE(65)'!DY40-DY39</f>
        <v>0</v>
      </c>
      <c r="DZ40" s="253">
        <f>+'OPER.-NONMAJOR SP. REVENUE(65)'!DZ40+DZ39</f>
        <v>0</v>
      </c>
      <c r="EA40" s="253">
        <f>+'OPER.-NONMAJOR SP. REVENUE(65)'!EA40-EA39</f>
        <v>0</v>
      </c>
      <c r="EB40" s="253">
        <f>+'OPER.-NONMAJOR SP. REVENUE(65)'!EB40-EB39</f>
        <v>0</v>
      </c>
      <c r="EC40" s="253">
        <f>+'OPER.-NONMAJOR SP. REVENUE(65)'!EC40-EC39</f>
        <v>0</v>
      </c>
      <c r="ED40" s="253">
        <f>+'OPER.-NONMAJOR SP. REVENUE(65)'!ED40+ED39</f>
        <v>0</v>
      </c>
      <c r="EE40" s="253">
        <f>+'OPER.-NONMAJOR SP. REVENUE(65)'!EE40-EE39</f>
        <v>0</v>
      </c>
      <c r="EF40" s="253">
        <f>+'OPER.-NONMAJOR SP. REVENUE(65)'!EF40-EF39</f>
        <v>0</v>
      </c>
      <c r="EG40" s="253">
        <f>+'OPER.-NONMAJOR SP. REVENUE(65)'!EG40-EG39</f>
        <v>0</v>
      </c>
      <c r="EH40" s="253">
        <f>+'OPER.-NONMAJOR SP. REVENUE(65)'!EH40+EH39</f>
        <v>0</v>
      </c>
      <c r="EI40" s="253">
        <f>+'OPER.-NONMAJOR SP. REVENUE(65)'!EI40-EI39</f>
        <v>0</v>
      </c>
      <c r="EJ40" s="253">
        <f>+'OPER.-NONMAJOR SP. REVENUE(65)'!EJ40-EJ39</f>
        <v>0</v>
      </c>
      <c r="EK40" s="253">
        <f>+'OPER.-NONMAJOR SP. REVENUE(65)'!EK40-EK39</f>
        <v>0</v>
      </c>
      <c r="EL40" s="253">
        <f>+'OPER.-NONMAJOR SP. REVENUE(65)'!EL40+EL39</f>
        <v>0</v>
      </c>
      <c r="EM40" s="253">
        <f>+'OPER.-NONMAJOR SP. REVENUE(65)'!EM40-EM39</f>
        <v>0</v>
      </c>
      <c r="EN40" s="253">
        <f>+'OPER.-NONMAJOR SP. REVENUE(65)'!EN40-EN39</f>
        <v>0</v>
      </c>
      <c r="EO40" s="253">
        <f>+'OPER.-NONMAJOR SP. REVENUE(65)'!EO40-EO39</f>
        <v>0</v>
      </c>
      <c r="EP40" s="253">
        <f>+'OPER.-NONMAJOR SP. REVENUE(65)'!EP40+EP39</f>
        <v>0</v>
      </c>
      <c r="EQ40" s="253">
        <f>+'OPER.-NONMAJOR SP. REVENUE(65)'!EQ40-EQ39</f>
        <v>0</v>
      </c>
      <c r="ER40" s="253">
        <f>+'OPER.-NONMAJOR SP. REVENUE(65)'!ER40-ER39</f>
        <v>0</v>
      </c>
      <c r="ES40" s="253">
        <f>+'OPER.-NONMAJOR SP. REVENUE(65)'!ES40-ES39</f>
        <v>0</v>
      </c>
      <c r="ET40" s="253">
        <f>+'OPER.-NONMAJOR SP. REVENUE(65)'!ET40+ET39</f>
        <v>0</v>
      </c>
      <c r="EU40" s="253">
        <f>+'OPER.-NONMAJOR SP. REVENUE(65)'!EU40-EU39</f>
        <v>0</v>
      </c>
      <c r="EV40" s="253">
        <f>+'OPER.-NONMAJOR SP. REVENUE(65)'!EV40-EV39</f>
        <v>0</v>
      </c>
      <c r="EW40" s="253">
        <f>+'OPER.-NONMAJOR SP. REVENUE(65)'!EW40-EW39</f>
        <v>0</v>
      </c>
      <c r="EX40" s="253">
        <f>+'OPER.-NONMAJOR SP. REVENUE(65)'!EX40+EX39</f>
        <v>0</v>
      </c>
      <c r="EY40" s="253">
        <f>+'OPER.-NONMAJOR SP. REVENUE(65)'!EY40-EY39</f>
        <v>0</v>
      </c>
      <c r="EZ40" s="253">
        <f>+'OPER.-NONMAJOR SP. REVENUE(65)'!EZ40-EZ39</f>
        <v>0</v>
      </c>
      <c r="FA40" s="253">
        <f>+'OPER.-NONMAJOR SP. REVENUE(65)'!FA40-FA39</f>
        <v>0</v>
      </c>
      <c r="FB40" s="253">
        <f>+'OPER.-NONMAJOR SP. REVENUE(65)'!FB40+FB39</f>
        <v>0</v>
      </c>
      <c r="FC40" s="253">
        <f>+'OPER.-NONMAJOR SP. REVENUE(65)'!FC40-FC39</f>
        <v>0</v>
      </c>
      <c r="FD40" s="253">
        <f>+'OPER.-NONMAJOR SP. REVENUE(65)'!FD40-FD39</f>
        <v>0</v>
      </c>
      <c r="FE40" s="253">
        <f>+'OPER.-NONMAJOR SP. REVENUE(65)'!FE40-FE39</f>
        <v>0</v>
      </c>
      <c r="FF40" s="253">
        <f>+'OPER.-NONMAJOR SP. REVENUE(65)'!FF40+FF39</f>
        <v>0</v>
      </c>
      <c r="FG40" s="253">
        <f>+'OPER.-NONMAJOR SP. REVENUE(65)'!FG40-FG39</f>
        <v>0</v>
      </c>
      <c r="FH40" s="253">
        <f>+'OPER.-NONMAJOR SP. REVENUE(65)'!FH40-FH39</f>
        <v>0</v>
      </c>
      <c r="FI40" s="253">
        <f>+'OPER.-NONMAJOR SP. REVENUE(65)'!FI40-FI39</f>
        <v>0</v>
      </c>
      <c r="FJ40" s="253">
        <f>+'OPER.-NONMAJOR SP. REVENUE(65)'!FJ40+FJ39</f>
        <v>0</v>
      </c>
      <c r="FK40" s="253">
        <f>+'OPER.-NONMAJOR SP. REVENUE(65)'!FK40-FK39</f>
        <v>0</v>
      </c>
      <c r="FL40" s="253">
        <f>+'OPER.-NONMAJOR SP. REVENUE(65)'!FL40-FL39</f>
        <v>0</v>
      </c>
      <c r="FM40" s="253">
        <f>+'OPER.-NONMAJOR SP. REVENUE(65)'!FM40-FM39</f>
        <v>0</v>
      </c>
      <c r="FN40" s="253">
        <f>+'OPER.-NONMAJOR SP. REVENUE(65)'!FN40+FN39</f>
        <v>0</v>
      </c>
      <c r="FO40" s="253">
        <f>+'OPER.-NONMAJOR SP. REVENUE(65)'!FO40-FO39</f>
        <v>0</v>
      </c>
      <c r="FP40" s="253">
        <f>+'OPER.-NONMAJOR SP. REVENUE(65)'!FP40-FP39</f>
        <v>0</v>
      </c>
      <c r="FQ40" s="253">
        <f>+'OPER.-NONMAJOR SP. REVENUE(65)'!FQ40-FQ39</f>
        <v>0</v>
      </c>
      <c r="FR40" s="253">
        <f>+'OPER.-NONMAJOR SP. REVENUE(65)'!FR40+FR39</f>
        <v>0</v>
      </c>
      <c r="FS40" s="253">
        <f>+'OPER.-NONMAJOR SP. REVENUE(65)'!FS40-FS39</f>
        <v>0</v>
      </c>
      <c r="FT40" s="253">
        <f>+'OPER.-NONMAJOR SP. REVENUE(65)'!FT40-FT39</f>
        <v>0</v>
      </c>
      <c r="FU40" s="253">
        <f>+'OPER.-NONMAJOR SP. REVENUE(65)'!FU40-FU39</f>
        <v>0</v>
      </c>
      <c r="FV40" s="253">
        <f>+'OPER.-NONMAJOR SP. REVENUE(65)'!FV40+FV39</f>
        <v>0</v>
      </c>
      <c r="FW40" s="253">
        <f>+'OPER.-NONMAJOR SP. REVENUE(65)'!FW40-FW39</f>
        <v>0</v>
      </c>
      <c r="FX40" s="253">
        <f>+'OPER.-NONMAJOR SP. REVENUE(65)'!FX40-FX39</f>
        <v>0</v>
      </c>
      <c r="FY40" s="253">
        <f>+'OPER.-NONMAJOR SP. REVENUE(65)'!FY40-FY39</f>
        <v>0</v>
      </c>
      <c r="FZ40" s="253">
        <f>+'OPER.-NONMAJOR SP. REVENUE(65)'!FZ40+FZ39</f>
        <v>0</v>
      </c>
      <c r="GA40" s="253">
        <f>+'OPER.-NONMAJOR SP. REVENUE(65)'!GA40-GA39</f>
        <v>0</v>
      </c>
      <c r="GB40" s="253">
        <f>+'OPER.-NONMAJOR SP. REVENUE(65)'!GB40-GB39</f>
        <v>0</v>
      </c>
      <c r="GC40" s="253">
        <f>+'OPER.-NONMAJOR SP. REVENUE(65)'!GC40-GC39</f>
        <v>0</v>
      </c>
      <c r="GD40" s="253">
        <f>+'OPER.-NONMAJOR SP. REVENUE(65)'!GD40+GD39</f>
        <v>0</v>
      </c>
      <c r="GE40" s="253">
        <f>+'OPER.-NONMAJOR SP. REVENUE(65)'!GE40-GE39</f>
        <v>0</v>
      </c>
      <c r="GF40" s="253">
        <f>+'OPER.-NONMAJOR SP. REVENUE(65)'!GF40-GF39</f>
        <v>0</v>
      </c>
      <c r="GG40" s="253">
        <f>+'OPER.-NONMAJOR SP. REVENUE(65)'!GG40-GG39</f>
        <v>0</v>
      </c>
      <c r="GH40" s="253">
        <f>+'OPER.-NONMAJOR SP. REVENUE(65)'!GH40+GH39</f>
        <v>0</v>
      </c>
      <c r="GI40" s="253">
        <f>+'OPER.-NONMAJOR SP. REVENUE(65)'!GI40-GI39</f>
        <v>0</v>
      </c>
      <c r="GJ40" s="253">
        <f>+'OPER.-NONMAJOR SP. REVENUE(65)'!GJ40-GJ39</f>
        <v>0</v>
      </c>
      <c r="GK40" s="253">
        <f>+'OPER.-NONMAJOR SP. REVENUE(65)'!GK40-GK39</f>
        <v>0</v>
      </c>
      <c r="GL40" s="253">
        <f>+'OPER.-NONMAJOR SP. REVENUE(65)'!GL40+GL39</f>
        <v>0</v>
      </c>
      <c r="GM40" s="253">
        <f>+'OPER.-NONMAJOR SP. REVENUE(65)'!GM40-GM39</f>
        <v>0</v>
      </c>
      <c r="GN40" s="253">
        <f>+'OPER.-NONMAJOR SP. REVENUE(65)'!GN40-GN39</f>
        <v>0</v>
      </c>
      <c r="GO40" s="253">
        <f>+'OPER.-NONMAJOR SP. REVENUE(65)'!GO40-GO39</f>
        <v>0</v>
      </c>
      <c r="GP40" s="253">
        <f>+'OPER.-NONMAJOR SP. REVENUE(65)'!GP40+GP39</f>
        <v>0</v>
      </c>
      <c r="GQ40" s="253">
        <f>+'OPER.-NONMAJOR SP. REVENUE(65)'!GQ40-GQ39</f>
        <v>0</v>
      </c>
      <c r="GR40" s="253">
        <f>+'OPER.-NONMAJOR SP. REVENUE(65)'!GR40-GR39</f>
        <v>0</v>
      </c>
      <c r="GS40" s="253">
        <f>+'OPER.-NONMAJOR SP. REVENUE(65)'!GS40-GS39</f>
        <v>0</v>
      </c>
      <c r="GT40" s="253">
        <f>+'OPER.-NONMAJOR SP. REVENUE(65)'!GT40+GT39</f>
        <v>0</v>
      </c>
      <c r="GU40" s="253">
        <f>+'OPER.-NONMAJOR SP. REVENUE(65)'!GU40-GU39</f>
        <v>0</v>
      </c>
      <c r="GV40" s="253">
        <f>+'OPER.-NONMAJOR SP. REVENUE(65)'!GV40-GV39</f>
        <v>0</v>
      </c>
      <c r="GW40" s="253">
        <f>+'OPER.-NONMAJOR SP. REVENUE(65)'!GW40-GW39</f>
        <v>0</v>
      </c>
      <c r="GX40" s="253">
        <f>+'OPER.-NONMAJOR SP. REVENUE(65)'!GX40+GX39</f>
        <v>0</v>
      </c>
      <c r="GY40" s="253">
        <f>+'OPER.-NONMAJOR SP. REVENUE(65)'!GY40-GY39</f>
        <v>0</v>
      </c>
      <c r="GZ40" s="253">
        <f>+'OPER.-NONMAJOR SP. REVENUE(65)'!GZ40-GZ39</f>
        <v>0</v>
      </c>
      <c r="HA40" s="253">
        <f>+'OPER.-NONMAJOR SP. REVENUE(65)'!HA40-HA39</f>
        <v>0</v>
      </c>
      <c r="HB40" s="253">
        <f>+'OPER.-NONMAJOR SP. REVENUE(65)'!HB40+HB39</f>
        <v>0</v>
      </c>
      <c r="HC40" s="253">
        <f>+'OPER.-NONMAJOR SP. REVENUE(65)'!HC40-HC39</f>
        <v>0</v>
      </c>
      <c r="HD40" s="253">
        <f>+'OPER.-NONMAJOR SP. REVENUE(65)'!HD40-HD39</f>
        <v>0</v>
      </c>
      <c r="HE40" s="253">
        <f>+'OPER.-NONMAJOR SP. REVENUE(65)'!HE40-HE39</f>
        <v>0</v>
      </c>
      <c r="HF40" s="253">
        <f>+'OPER.-NONMAJOR SP. REVENUE(65)'!HF40+HF39</f>
        <v>0</v>
      </c>
      <c r="HG40" s="253">
        <f>+'OPER.-NONMAJOR SP. REVENUE(65)'!HG40-HG39</f>
        <v>0</v>
      </c>
      <c r="HH40" s="253">
        <f>+'OPER.-NONMAJOR SP. REVENUE(65)'!HH40-HH39</f>
        <v>0</v>
      </c>
      <c r="HI40" s="253">
        <f>+'OPER.-NONMAJOR SP. REVENUE(65)'!HI40-HI39</f>
        <v>0</v>
      </c>
      <c r="HJ40" s="253">
        <f>+'OPER.-NONMAJOR SP. REVENUE(65)'!HJ40+HJ39</f>
        <v>0</v>
      </c>
      <c r="HK40" s="253">
        <f>+'OPER.-NONMAJOR SP. REVENUE(65)'!HK40-HK39</f>
        <v>0</v>
      </c>
      <c r="HL40" s="253">
        <f>+'OPER.-NONMAJOR SP. REVENUE(65)'!HL40-HL39</f>
        <v>0</v>
      </c>
      <c r="HM40" s="253">
        <f>+'OPER.-NONMAJOR SP. REVENUE(65)'!HM40-HM39</f>
        <v>0</v>
      </c>
      <c r="HN40" s="253">
        <f>+'OPER.-NONMAJOR SP. REVENUE(65)'!HN40+HN39</f>
        <v>0</v>
      </c>
      <c r="HO40" s="253">
        <f>+'OPER.-NONMAJOR SP. REVENUE(65)'!HO40-HO39</f>
        <v>0</v>
      </c>
      <c r="HP40" s="253">
        <f>+'OPER.-NONMAJOR SP. REVENUE(65)'!HP40-HP39</f>
        <v>0</v>
      </c>
      <c r="HQ40" s="253">
        <f>+'OPER.-NONMAJOR SP. REVENUE(65)'!HQ40-HQ39</f>
        <v>0</v>
      </c>
      <c r="HR40" s="253">
        <f>+'OPER.-NONMAJOR SP. REVENUE(65)'!HR40+HR39</f>
        <v>0</v>
      </c>
      <c r="HS40" s="253">
        <f>+'OPER.-NONMAJOR SP. REVENUE(65)'!HS40-HS39</f>
        <v>0</v>
      </c>
      <c r="HT40" s="253">
        <f>+'OPER.-NONMAJOR SP. REVENUE(65)'!HT40-HT39</f>
        <v>0</v>
      </c>
      <c r="HU40" s="253">
        <f>+'OPER.-NONMAJOR SP. REVENUE(65)'!HU40-HU39</f>
        <v>0</v>
      </c>
      <c r="HV40" s="253">
        <f>+'OPER.-NONMAJOR SP. REVENUE(65)'!HV40+HV39</f>
        <v>0</v>
      </c>
      <c r="HW40" s="253">
        <f>+'OPER.-NONMAJOR SP. REVENUE(65)'!HW40-HW39</f>
        <v>0</v>
      </c>
      <c r="HX40" s="253">
        <f>+'OPER.-NONMAJOR SP. REVENUE(65)'!HX40-HX39</f>
        <v>0</v>
      </c>
      <c r="HY40" s="253">
        <f>+'OPER.-NONMAJOR SP. REVENUE(65)'!HY40-HY39</f>
        <v>0</v>
      </c>
      <c r="HZ40" s="253">
        <f>+'OPER.-NONMAJOR SP. REVENUE(65)'!HZ40+HZ39</f>
        <v>0</v>
      </c>
      <c r="IA40" s="253">
        <f>+'OPER.-NONMAJOR SP. REVENUE(65)'!IA40-IA39</f>
        <v>0</v>
      </c>
      <c r="IB40" s="253">
        <f>+'OPER.-NONMAJOR SP. REVENUE(65)'!IB40-IB39</f>
        <v>0</v>
      </c>
      <c r="IC40" s="253">
        <f>+'OPER.-NONMAJOR SP. REVENUE(65)'!IC40-IC39</f>
        <v>0</v>
      </c>
      <c r="ID40" s="253">
        <f>+'OPER.-NONMAJOR SP. REVENUE(65)'!ID40+ID39</f>
        <v>0</v>
      </c>
      <c r="IE40" s="253">
        <f>+'OPER.-NONMAJOR SP. REVENUE(65)'!IE40-IE39</f>
        <v>0</v>
      </c>
      <c r="IF40" s="253">
        <f>+'OPER.-NONMAJOR SP. REVENUE(65)'!IF40-IF39</f>
        <v>0</v>
      </c>
      <c r="IG40" s="253">
        <f>+'OPER.-NONMAJOR SP. REVENUE(65)'!IG40-IG39</f>
        <v>0</v>
      </c>
      <c r="IH40" s="253">
        <f>+'OPER.-NONMAJOR SP. REVENUE(65)'!IH40+IH39</f>
        <v>0</v>
      </c>
      <c r="II40" s="253">
        <f>+'OPER.-NONMAJOR SP. REVENUE(65)'!II40-II39</f>
        <v>0</v>
      </c>
      <c r="IJ40" s="253">
        <f>+'OPER.-NONMAJOR SP. REVENUE(65)'!IJ40-IJ39</f>
        <v>0</v>
      </c>
      <c r="IK40" s="253">
        <f>+'OPER.-NONMAJOR SP. REVENUE(65)'!IK40-IK39</f>
        <v>0</v>
      </c>
      <c r="IL40" s="253">
        <f>+'OPER.-NONMAJOR SP. REVENUE(65)'!IL40+IL39</f>
        <v>0</v>
      </c>
      <c r="IM40" s="253">
        <f>+'OPER.-NONMAJOR SP. REVENUE(65)'!IM40-IM39</f>
        <v>0</v>
      </c>
      <c r="IN40" s="253">
        <f>+'OPER.-NONMAJOR SP. REVENUE(65)'!IN40-IN39</f>
        <v>0</v>
      </c>
      <c r="IO40" s="253">
        <f>+'OPER.-NONMAJOR SP. REVENUE(65)'!IO40-IO39</f>
        <v>0</v>
      </c>
      <c r="IP40" s="253">
        <f>+'OPER.-NONMAJOR SP. REVENUE(65)'!IP40+IP39</f>
        <v>0</v>
      </c>
      <c r="IQ40" s="253">
        <f t="shared" si="9"/>
        <v>0</v>
      </c>
      <c r="IR40" s="253">
        <f t="shared" si="9"/>
        <v>0</v>
      </c>
      <c r="IS40" s="253">
        <f t="shared" si="9"/>
        <v>0</v>
      </c>
      <c r="IT40" s="253">
        <f t="shared" si="9"/>
        <v>0</v>
      </c>
    </row>
    <row r="41" spans="1:254" ht="15" customHeight="1" x14ac:dyDescent="0.25">
      <c r="A41" s="336"/>
      <c r="B41" s="8" t="s">
        <v>970</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3"/>
      <c r="CP41" s="253"/>
      <c r="CQ41" s="253"/>
      <c r="CR41" s="253"/>
      <c r="CS41" s="253"/>
      <c r="CT41" s="253"/>
      <c r="CU41" s="253"/>
      <c r="CV41" s="253"/>
      <c r="CW41" s="253"/>
      <c r="CX41" s="253"/>
      <c r="CY41" s="253"/>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3"/>
      <c r="DZ41" s="253"/>
      <c r="EA41" s="253"/>
      <c r="EB41" s="253"/>
      <c r="EC41" s="253"/>
      <c r="ED41" s="253"/>
      <c r="EE41" s="253"/>
      <c r="EF41" s="253"/>
      <c r="EG41" s="253"/>
      <c r="EH41" s="253"/>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3"/>
      <c r="FI41" s="253"/>
      <c r="FJ41" s="253"/>
      <c r="FK41" s="253"/>
      <c r="FL41" s="253"/>
      <c r="FM41" s="253"/>
      <c r="FN41" s="253"/>
      <c r="FO41" s="253"/>
      <c r="FP41" s="253"/>
      <c r="FQ41" s="253"/>
      <c r="FR41" s="253"/>
      <c r="FS41" s="253"/>
      <c r="FT41" s="253"/>
      <c r="FU41" s="253"/>
      <c r="FV41" s="253"/>
      <c r="FW41" s="253"/>
      <c r="FX41" s="253"/>
      <c r="FY41" s="253"/>
      <c r="FZ41" s="253"/>
      <c r="GA41" s="253"/>
      <c r="GB41" s="253"/>
      <c r="GC41" s="253"/>
      <c r="GD41" s="253"/>
      <c r="GE41" s="253"/>
      <c r="GF41" s="253"/>
      <c r="GG41" s="253"/>
      <c r="GH41" s="253"/>
      <c r="GI41" s="253"/>
      <c r="GJ41" s="253"/>
      <c r="GK41" s="253"/>
      <c r="GL41" s="253"/>
      <c r="GM41" s="253"/>
      <c r="GN41" s="253"/>
      <c r="GO41" s="253"/>
      <c r="GP41" s="253"/>
      <c r="GQ41" s="253"/>
      <c r="GR41" s="253"/>
      <c r="GS41" s="253"/>
      <c r="GT41" s="253"/>
      <c r="GU41" s="253"/>
      <c r="GV41" s="253"/>
      <c r="GW41" s="253"/>
      <c r="GX41" s="253"/>
      <c r="GY41" s="253"/>
      <c r="GZ41" s="253"/>
      <c r="HA41" s="253"/>
      <c r="HB41" s="253"/>
      <c r="HC41" s="253"/>
      <c r="HD41" s="253"/>
      <c r="HE41" s="253"/>
      <c r="HF41" s="253"/>
      <c r="HG41" s="253"/>
      <c r="HH41" s="253"/>
      <c r="HI41" s="253"/>
      <c r="HJ41" s="253"/>
      <c r="HK41" s="253"/>
      <c r="HL41" s="253"/>
      <c r="HM41" s="253"/>
      <c r="HN41" s="253"/>
      <c r="HO41" s="253"/>
      <c r="HP41" s="253"/>
      <c r="HQ41" s="253"/>
      <c r="HR41" s="253"/>
      <c r="HS41" s="253"/>
      <c r="HT41" s="253"/>
      <c r="HU41" s="253"/>
      <c r="HV41" s="253"/>
      <c r="HW41" s="253"/>
      <c r="HX41" s="253"/>
      <c r="HY41" s="253"/>
      <c r="HZ41" s="253"/>
      <c r="IA41" s="253"/>
      <c r="IB41" s="253"/>
      <c r="IC41" s="253"/>
      <c r="ID41" s="253"/>
      <c r="IE41" s="253"/>
      <c r="IF41" s="253"/>
      <c r="IG41" s="253"/>
      <c r="IH41" s="253"/>
      <c r="II41" s="253"/>
      <c r="IJ41" s="253"/>
      <c r="IK41" s="253"/>
      <c r="IL41" s="253"/>
      <c r="IM41" s="253"/>
      <c r="IN41" s="253"/>
      <c r="IO41" s="253"/>
      <c r="IP41" s="253"/>
      <c r="IQ41" s="253"/>
      <c r="IR41" s="253"/>
      <c r="IS41" s="253"/>
      <c r="IT41" s="253"/>
    </row>
    <row r="42" spans="1:254" ht="15" customHeight="1" x14ac:dyDescent="0.2">
      <c r="A42" s="276">
        <v>381000</v>
      </c>
      <c r="B42" s="239" t="s">
        <v>396</v>
      </c>
      <c r="C42" s="245"/>
      <c r="D42" s="245"/>
      <c r="E42" s="245"/>
      <c r="F42" s="253">
        <f t="shared" ref="F42:F51" si="18">-D42+E42</f>
        <v>0</v>
      </c>
      <c r="G42" s="245"/>
      <c r="H42" s="245"/>
      <c r="I42" s="245"/>
      <c r="J42" s="253">
        <f t="shared" ref="J42:J51" si="19">-H42+I42</f>
        <v>0</v>
      </c>
      <c r="K42" s="245"/>
      <c r="L42" s="245"/>
      <c r="M42" s="245"/>
      <c r="N42" s="253">
        <f t="shared" ref="N42:N51" si="20">-L42+M42</f>
        <v>0</v>
      </c>
      <c r="O42" s="245"/>
      <c r="P42" s="245"/>
      <c r="Q42" s="245"/>
      <c r="R42" s="253">
        <f t="shared" ref="R42:R51" si="21">-P42+Q42</f>
        <v>0</v>
      </c>
      <c r="S42" s="245"/>
      <c r="T42" s="245"/>
      <c r="U42" s="245"/>
      <c r="V42" s="253">
        <f t="shared" ref="V42:V51" si="22">-T42+U42</f>
        <v>0</v>
      </c>
      <c r="W42" s="245"/>
      <c r="X42" s="245"/>
      <c r="Y42" s="245"/>
      <c r="Z42" s="253">
        <f t="shared" ref="Z42:Z51" si="23">-X42+Y42</f>
        <v>0</v>
      </c>
      <c r="AA42" s="245"/>
      <c r="AB42" s="245"/>
      <c r="AC42" s="245"/>
      <c r="AD42" s="253">
        <f t="shared" ref="AD42:AD51" si="24">-AB42+AC42</f>
        <v>0</v>
      </c>
      <c r="AE42" s="245"/>
      <c r="AF42" s="245"/>
      <c r="AG42" s="245"/>
      <c r="AH42" s="253">
        <f t="shared" ref="AH42:AH51" si="25">-AF42+AG42</f>
        <v>0</v>
      </c>
      <c r="AI42" s="245"/>
      <c r="AJ42" s="245"/>
      <c r="AK42" s="245"/>
      <c r="AL42" s="253">
        <f t="shared" ref="AL42:AL51" si="26">-AJ42+AK42</f>
        <v>0</v>
      </c>
      <c r="AM42" s="245"/>
      <c r="AN42" s="245"/>
      <c r="AO42" s="245"/>
      <c r="AP42" s="253">
        <f t="shared" ref="AP42:AP51" si="27">-AN42+AO42</f>
        <v>0</v>
      </c>
      <c r="AQ42" s="245"/>
      <c r="AR42" s="245"/>
      <c r="AS42" s="245"/>
      <c r="AT42" s="253">
        <f t="shared" ref="AT42:AT51" si="28">-AR42+AS42</f>
        <v>0</v>
      </c>
      <c r="AU42" s="245"/>
      <c r="AV42" s="245"/>
      <c r="AW42" s="245"/>
      <c r="AX42" s="253">
        <f t="shared" ref="AX42:AX51" si="29">-AV42+AW42</f>
        <v>0</v>
      </c>
      <c r="AY42" s="245"/>
      <c r="AZ42" s="245"/>
      <c r="BA42" s="245"/>
      <c r="BB42" s="253">
        <f t="shared" ref="BB42:BB51" si="30">-AZ42+BA42</f>
        <v>0</v>
      </c>
      <c r="BC42" s="245"/>
      <c r="BD42" s="245"/>
      <c r="BE42" s="245"/>
      <c r="BF42" s="253">
        <f t="shared" ref="BF42:BF51" si="31">-BD42+BE42</f>
        <v>0</v>
      </c>
      <c r="BG42" s="245"/>
      <c r="BH42" s="245"/>
      <c r="BI42" s="245"/>
      <c r="BJ42" s="253">
        <f t="shared" ref="BJ42:BJ51" si="32">-BH42+BI42</f>
        <v>0</v>
      </c>
      <c r="BK42" s="245"/>
      <c r="BL42" s="245"/>
      <c r="BM42" s="245"/>
      <c r="BN42" s="253">
        <f t="shared" ref="BN42:BN51" si="33">-BL42+BM42</f>
        <v>0</v>
      </c>
      <c r="BO42" s="245"/>
      <c r="BP42" s="245"/>
      <c r="BQ42" s="245"/>
      <c r="BR42" s="253">
        <f t="shared" ref="BR42:BR51" si="34">-BP42+BQ42</f>
        <v>0</v>
      </c>
      <c r="BS42" s="245"/>
      <c r="BT42" s="245"/>
      <c r="BU42" s="245"/>
      <c r="BV42" s="253">
        <f t="shared" ref="BV42:BV51" si="35">-BT42+BU42</f>
        <v>0</v>
      </c>
      <c r="BW42" s="245"/>
      <c r="BX42" s="245"/>
      <c r="BY42" s="245"/>
      <c r="BZ42" s="253">
        <f t="shared" ref="BZ42:BZ51" si="36">-BX42+BY42</f>
        <v>0</v>
      </c>
      <c r="CA42" s="245"/>
      <c r="CB42" s="245"/>
      <c r="CC42" s="245"/>
      <c r="CD42" s="253">
        <f t="shared" ref="CD42:CD51" si="37">-CB42+CC42</f>
        <v>0</v>
      </c>
      <c r="CE42" s="245"/>
      <c r="CF42" s="245"/>
      <c r="CG42" s="245"/>
      <c r="CH42" s="253">
        <f t="shared" ref="CH42:CH51" si="38">-CF42+CG42</f>
        <v>0</v>
      </c>
      <c r="CI42" s="245"/>
      <c r="CJ42" s="245"/>
      <c r="CK42" s="245"/>
      <c r="CL42" s="253">
        <f t="shared" ref="CL42:CL51" si="39">-CJ42+CK42</f>
        <v>0</v>
      </c>
      <c r="CM42" s="245"/>
      <c r="CN42" s="245"/>
      <c r="CO42" s="245"/>
      <c r="CP42" s="253">
        <f t="shared" ref="CP42:CP51" si="40">-CN42+CO42</f>
        <v>0</v>
      </c>
      <c r="CQ42" s="245"/>
      <c r="CR42" s="245"/>
      <c r="CS42" s="245"/>
      <c r="CT42" s="253">
        <f t="shared" ref="CT42:CT51" si="41">-CR42+CS42</f>
        <v>0</v>
      </c>
      <c r="CU42" s="245"/>
      <c r="CV42" s="245"/>
      <c r="CW42" s="245"/>
      <c r="CX42" s="253">
        <f t="shared" ref="CX42:CX51" si="42">-CV42+CW42</f>
        <v>0</v>
      </c>
      <c r="CY42" s="245"/>
      <c r="CZ42" s="245"/>
      <c r="DA42" s="245"/>
      <c r="DB42" s="253">
        <f t="shared" ref="DB42:DB51" si="43">-CZ42+DA42</f>
        <v>0</v>
      </c>
      <c r="DC42" s="245"/>
      <c r="DD42" s="245"/>
      <c r="DE42" s="245"/>
      <c r="DF42" s="253">
        <f t="shared" ref="DF42:DF51" si="44">-DD42+DE42</f>
        <v>0</v>
      </c>
      <c r="DG42" s="245"/>
      <c r="DH42" s="245"/>
      <c r="DI42" s="245"/>
      <c r="DJ42" s="253">
        <f t="shared" ref="DJ42:DJ51" si="45">-DH42+DI42</f>
        <v>0</v>
      </c>
      <c r="DK42" s="245"/>
      <c r="DL42" s="245"/>
      <c r="DM42" s="245"/>
      <c r="DN42" s="253">
        <f t="shared" ref="DN42:DN51" si="46">-DL42+DM42</f>
        <v>0</v>
      </c>
      <c r="DO42" s="245"/>
      <c r="DP42" s="245"/>
      <c r="DQ42" s="245"/>
      <c r="DR42" s="253">
        <f t="shared" ref="DR42:DR51" si="47">-DP42+DQ42</f>
        <v>0</v>
      </c>
      <c r="DS42" s="245"/>
      <c r="DT42" s="245"/>
      <c r="DU42" s="245"/>
      <c r="DV42" s="253">
        <f t="shared" ref="DV42:DV51" si="48">-DT42+DU42</f>
        <v>0</v>
      </c>
      <c r="DW42" s="245"/>
      <c r="DX42" s="245"/>
      <c r="DY42" s="245"/>
      <c r="DZ42" s="253">
        <f t="shared" ref="DZ42:DZ47" si="49">-DX42+DY42</f>
        <v>0</v>
      </c>
      <c r="EA42" s="245"/>
      <c r="EB42" s="245"/>
      <c r="EC42" s="245"/>
      <c r="ED42" s="253">
        <f t="shared" ref="ED42:ED51" si="50">-EB42+EC42</f>
        <v>0</v>
      </c>
      <c r="EE42" s="245"/>
      <c r="EF42" s="245"/>
      <c r="EG42" s="245"/>
      <c r="EH42" s="253">
        <f t="shared" ref="EH42:EH51" si="51">-EF42+EG42</f>
        <v>0</v>
      </c>
      <c r="EI42" s="245"/>
      <c r="EJ42" s="245"/>
      <c r="EK42" s="245"/>
      <c r="EL42" s="253">
        <f t="shared" ref="EL42:EL51" si="52">-EJ42+EK42</f>
        <v>0</v>
      </c>
      <c r="EM42" s="245"/>
      <c r="EN42" s="245"/>
      <c r="EO42" s="245"/>
      <c r="EP42" s="253">
        <f t="shared" ref="EP42:EP51" si="53">-EN42+EO42</f>
        <v>0</v>
      </c>
      <c r="EQ42" s="245"/>
      <c r="ER42" s="245"/>
      <c r="ES42" s="245"/>
      <c r="ET42" s="253">
        <f t="shared" ref="ET42:ET51" si="54">-ER42+ES42</f>
        <v>0</v>
      </c>
      <c r="EU42" s="245"/>
      <c r="EV42" s="245"/>
      <c r="EW42" s="245"/>
      <c r="EX42" s="253">
        <f t="shared" ref="EX42:EX51" si="55">-EV42+EW42</f>
        <v>0</v>
      </c>
      <c r="EY42" s="245"/>
      <c r="EZ42" s="245"/>
      <c r="FA42" s="245"/>
      <c r="FB42" s="253">
        <f t="shared" ref="FB42:FB51" si="56">-EZ42+FA42</f>
        <v>0</v>
      </c>
      <c r="FC42" s="245"/>
      <c r="FD42" s="245"/>
      <c r="FE42" s="245"/>
      <c r="FF42" s="253">
        <f t="shared" ref="FF42:FF51" si="57">-FD42+FE42</f>
        <v>0</v>
      </c>
      <c r="FG42" s="245"/>
      <c r="FH42" s="245"/>
      <c r="FI42" s="245"/>
      <c r="FJ42" s="253">
        <f t="shared" ref="FJ42:FJ51" si="58">-FH42+FI42</f>
        <v>0</v>
      </c>
      <c r="FK42" s="245"/>
      <c r="FL42" s="245"/>
      <c r="FM42" s="245"/>
      <c r="FN42" s="253">
        <f t="shared" ref="FN42:FN51" si="59">-FL42+FM42</f>
        <v>0</v>
      </c>
      <c r="FO42" s="245"/>
      <c r="FP42" s="245"/>
      <c r="FQ42" s="245"/>
      <c r="FR42" s="253">
        <f t="shared" ref="FR42:FR51" si="60">-FP42+FQ42</f>
        <v>0</v>
      </c>
      <c r="FS42" s="245"/>
      <c r="FT42" s="245"/>
      <c r="FU42" s="245"/>
      <c r="FV42" s="253">
        <f t="shared" ref="FV42:FV51" si="61">-FT42+FU42</f>
        <v>0</v>
      </c>
      <c r="FW42" s="245"/>
      <c r="FX42" s="245"/>
      <c r="FY42" s="245"/>
      <c r="FZ42" s="253">
        <f t="shared" ref="FZ42:FZ51" si="62">-FX42+FY42</f>
        <v>0</v>
      </c>
      <c r="GA42" s="245"/>
      <c r="GB42" s="245"/>
      <c r="GC42" s="245"/>
      <c r="GD42" s="253">
        <f t="shared" ref="GD42:GD51" si="63">-GB42+GC42</f>
        <v>0</v>
      </c>
      <c r="GE42" s="245"/>
      <c r="GF42" s="245"/>
      <c r="GG42" s="245"/>
      <c r="GH42" s="253">
        <f t="shared" ref="GH42:GH51" si="64">-GF42+GG42</f>
        <v>0</v>
      </c>
      <c r="GI42" s="245"/>
      <c r="GJ42" s="245"/>
      <c r="GK42" s="245"/>
      <c r="GL42" s="253">
        <f t="shared" ref="GL42:GL51" si="65">-GJ42+GK42</f>
        <v>0</v>
      </c>
      <c r="GM42" s="245"/>
      <c r="GN42" s="245"/>
      <c r="GO42" s="245"/>
      <c r="GP42" s="253">
        <f t="shared" ref="GP42:GP51" si="66">-GN42+GO42</f>
        <v>0</v>
      </c>
      <c r="GQ42" s="245"/>
      <c r="GR42" s="245"/>
      <c r="GS42" s="245"/>
      <c r="GT42" s="253">
        <f t="shared" ref="GT42:GT51" si="67">-GR42+GS42</f>
        <v>0</v>
      </c>
      <c r="GU42" s="245"/>
      <c r="GV42" s="245"/>
      <c r="GW42" s="245"/>
      <c r="GX42" s="253">
        <f t="shared" ref="GX42:GX51" si="68">-GV42+GW42</f>
        <v>0</v>
      </c>
      <c r="GY42" s="245"/>
      <c r="GZ42" s="245"/>
      <c r="HA42" s="245"/>
      <c r="HB42" s="253">
        <f t="shared" ref="HB42:HB51" si="69">-GZ42+HA42</f>
        <v>0</v>
      </c>
      <c r="HC42" s="245"/>
      <c r="HD42" s="245"/>
      <c r="HE42" s="245"/>
      <c r="HF42" s="253">
        <f t="shared" ref="HF42:HF51" si="70">-HD42+HE42</f>
        <v>0</v>
      </c>
      <c r="HG42" s="245"/>
      <c r="HH42" s="245"/>
      <c r="HI42" s="245"/>
      <c r="HJ42" s="253">
        <f t="shared" ref="HJ42:HJ51" si="71">-HH42+HI42</f>
        <v>0</v>
      </c>
      <c r="HK42" s="245"/>
      <c r="HL42" s="245"/>
      <c r="HM42" s="245"/>
      <c r="HN42" s="253">
        <f t="shared" ref="HN42:HN51" si="72">-HL42+HM42</f>
        <v>0</v>
      </c>
      <c r="HO42" s="245"/>
      <c r="HP42" s="245"/>
      <c r="HQ42" s="245"/>
      <c r="HR42" s="253">
        <f t="shared" ref="HR42:HR51" si="73">-HP42+HQ42</f>
        <v>0</v>
      </c>
      <c r="HS42" s="245"/>
      <c r="HT42" s="245"/>
      <c r="HU42" s="245"/>
      <c r="HV42" s="253">
        <f t="shared" ref="HV42:HV51" si="74">-HT42+HU42</f>
        <v>0</v>
      </c>
      <c r="HW42" s="245"/>
      <c r="HX42" s="245"/>
      <c r="HY42" s="245"/>
      <c r="HZ42" s="253">
        <f t="shared" ref="HZ42:HZ51" si="75">-HX42+HY42</f>
        <v>0</v>
      </c>
      <c r="IA42" s="245"/>
      <c r="IB42" s="245"/>
      <c r="IC42" s="245"/>
      <c r="ID42" s="253">
        <f t="shared" ref="ID42:ID51" si="76">-IB42+IC42</f>
        <v>0</v>
      </c>
      <c r="IE42" s="245"/>
      <c r="IF42" s="245"/>
      <c r="IG42" s="245"/>
      <c r="IH42" s="253">
        <f t="shared" ref="IH42:IH51" si="77">-IF42+IG42</f>
        <v>0</v>
      </c>
      <c r="II42" s="245"/>
      <c r="IJ42" s="245"/>
      <c r="IK42" s="245"/>
      <c r="IL42" s="253">
        <f t="shared" ref="IL42:IL51" si="78">-IJ42+IK42</f>
        <v>0</v>
      </c>
      <c r="IM42" s="245"/>
      <c r="IN42" s="245"/>
      <c r="IO42" s="245"/>
      <c r="IP42" s="253">
        <f t="shared" ref="IP42:IP51" si="79">-IN42+IO42</f>
        <v>0</v>
      </c>
      <c r="IQ42" s="253">
        <f t="shared" ref="IQ42:IT59" si="80">+C42+G42+K42+O42+S42+W42+AA42+AE42+AI42+AM42+AQ42+AU42+AY42+BC42+BG42+BK42+BO42+BS42+BW42+CA42+CE42+CI42+CM42+CQ42+CU42+CY42+DC42+DG42+DK42+DO42+DS42+DW42+EA42+EE42+EI42+EM42+EQ42+EU42+EY42+FC42+FG42+FK42+FO42+FS42+FW42+GA42+GE42+GI42+GM42+GQ42+GU42+GY42+HC42+HG42+HK42+HO42+HS42+HW42+IA42+IE42+II42+IM42</f>
        <v>0</v>
      </c>
      <c r="IR42" s="253">
        <f t="shared" si="80"/>
        <v>0</v>
      </c>
      <c r="IS42" s="253">
        <f t="shared" si="80"/>
        <v>0</v>
      </c>
      <c r="IT42" s="253">
        <f t="shared" si="80"/>
        <v>0</v>
      </c>
    </row>
    <row r="43" spans="1:254" ht="15" customHeight="1" x14ac:dyDescent="0.2">
      <c r="A43" s="276">
        <v>381000</v>
      </c>
      <c r="B43" s="239" t="s">
        <v>930</v>
      </c>
      <c r="C43" s="245"/>
      <c r="D43" s="245"/>
      <c r="E43" s="245"/>
      <c r="F43" s="253">
        <f t="shared" si="18"/>
        <v>0</v>
      </c>
      <c r="G43" s="245"/>
      <c r="H43" s="245"/>
      <c r="I43" s="245"/>
      <c r="J43" s="253">
        <f t="shared" si="19"/>
        <v>0</v>
      </c>
      <c r="K43" s="245"/>
      <c r="L43" s="245"/>
      <c r="M43" s="245"/>
      <c r="N43" s="253">
        <f t="shared" si="20"/>
        <v>0</v>
      </c>
      <c r="O43" s="245"/>
      <c r="P43" s="245"/>
      <c r="Q43" s="245"/>
      <c r="R43" s="253">
        <f t="shared" si="21"/>
        <v>0</v>
      </c>
      <c r="S43" s="245"/>
      <c r="T43" s="245"/>
      <c r="U43" s="245"/>
      <c r="V43" s="253">
        <f t="shared" si="22"/>
        <v>0</v>
      </c>
      <c r="W43" s="245"/>
      <c r="X43" s="245"/>
      <c r="Y43" s="245"/>
      <c r="Z43" s="253">
        <f t="shared" si="23"/>
        <v>0</v>
      </c>
      <c r="AA43" s="245"/>
      <c r="AB43" s="245"/>
      <c r="AC43" s="245"/>
      <c r="AD43" s="253">
        <f t="shared" si="24"/>
        <v>0</v>
      </c>
      <c r="AE43" s="245"/>
      <c r="AF43" s="245"/>
      <c r="AG43" s="245"/>
      <c r="AH43" s="253">
        <f t="shared" si="25"/>
        <v>0</v>
      </c>
      <c r="AI43" s="245"/>
      <c r="AJ43" s="245"/>
      <c r="AK43" s="245"/>
      <c r="AL43" s="253">
        <f t="shared" si="26"/>
        <v>0</v>
      </c>
      <c r="AM43" s="245"/>
      <c r="AN43" s="245"/>
      <c r="AO43" s="245"/>
      <c r="AP43" s="253">
        <f t="shared" si="27"/>
        <v>0</v>
      </c>
      <c r="AQ43" s="245"/>
      <c r="AR43" s="245"/>
      <c r="AS43" s="245"/>
      <c r="AT43" s="253">
        <f t="shared" si="28"/>
        <v>0</v>
      </c>
      <c r="AU43" s="245"/>
      <c r="AV43" s="245"/>
      <c r="AW43" s="245"/>
      <c r="AX43" s="253">
        <f t="shared" si="29"/>
        <v>0</v>
      </c>
      <c r="AY43" s="245"/>
      <c r="AZ43" s="245"/>
      <c r="BA43" s="245"/>
      <c r="BB43" s="253">
        <f t="shared" si="30"/>
        <v>0</v>
      </c>
      <c r="BC43" s="245"/>
      <c r="BD43" s="245"/>
      <c r="BE43" s="245"/>
      <c r="BF43" s="253">
        <f t="shared" si="31"/>
        <v>0</v>
      </c>
      <c r="BG43" s="245"/>
      <c r="BH43" s="245"/>
      <c r="BI43" s="245"/>
      <c r="BJ43" s="253">
        <f t="shared" si="32"/>
        <v>0</v>
      </c>
      <c r="BK43" s="245"/>
      <c r="BL43" s="245"/>
      <c r="BM43" s="245"/>
      <c r="BN43" s="253">
        <f t="shared" si="33"/>
        <v>0</v>
      </c>
      <c r="BO43" s="245"/>
      <c r="BP43" s="245"/>
      <c r="BQ43" s="245"/>
      <c r="BR43" s="253">
        <f t="shared" si="34"/>
        <v>0</v>
      </c>
      <c r="BS43" s="245"/>
      <c r="BT43" s="245"/>
      <c r="BU43" s="245"/>
      <c r="BV43" s="253">
        <f t="shared" si="35"/>
        <v>0</v>
      </c>
      <c r="BW43" s="245"/>
      <c r="BX43" s="245"/>
      <c r="BY43" s="245"/>
      <c r="BZ43" s="253">
        <f t="shared" si="36"/>
        <v>0</v>
      </c>
      <c r="CA43" s="245"/>
      <c r="CB43" s="245"/>
      <c r="CC43" s="245"/>
      <c r="CD43" s="253">
        <f t="shared" si="37"/>
        <v>0</v>
      </c>
      <c r="CE43" s="245"/>
      <c r="CF43" s="245"/>
      <c r="CG43" s="245"/>
      <c r="CH43" s="253">
        <f t="shared" si="38"/>
        <v>0</v>
      </c>
      <c r="CI43" s="245"/>
      <c r="CJ43" s="245"/>
      <c r="CK43" s="245"/>
      <c r="CL43" s="253">
        <f t="shared" si="39"/>
        <v>0</v>
      </c>
      <c r="CM43" s="245"/>
      <c r="CN43" s="245"/>
      <c r="CO43" s="245"/>
      <c r="CP43" s="253">
        <f t="shared" si="40"/>
        <v>0</v>
      </c>
      <c r="CQ43" s="245"/>
      <c r="CR43" s="245"/>
      <c r="CS43" s="245"/>
      <c r="CT43" s="253">
        <f t="shared" si="41"/>
        <v>0</v>
      </c>
      <c r="CU43" s="245"/>
      <c r="CV43" s="245"/>
      <c r="CW43" s="245"/>
      <c r="CX43" s="253">
        <f t="shared" si="42"/>
        <v>0</v>
      </c>
      <c r="CY43" s="245"/>
      <c r="CZ43" s="245"/>
      <c r="DA43" s="245"/>
      <c r="DB43" s="253">
        <f t="shared" si="43"/>
        <v>0</v>
      </c>
      <c r="DC43" s="245"/>
      <c r="DD43" s="245"/>
      <c r="DE43" s="245"/>
      <c r="DF43" s="253">
        <f t="shared" si="44"/>
        <v>0</v>
      </c>
      <c r="DG43" s="245"/>
      <c r="DH43" s="245"/>
      <c r="DI43" s="245"/>
      <c r="DJ43" s="253">
        <f t="shared" si="45"/>
        <v>0</v>
      </c>
      <c r="DK43" s="245"/>
      <c r="DL43" s="245"/>
      <c r="DM43" s="245"/>
      <c r="DN43" s="253">
        <f t="shared" si="46"/>
        <v>0</v>
      </c>
      <c r="DO43" s="245"/>
      <c r="DP43" s="245"/>
      <c r="DQ43" s="245"/>
      <c r="DR43" s="253">
        <f t="shared" si="47"/>
        <v>0</v>
      </c>
      <c r="DS43" s="245"/>
      <c r="DT43" s="245"/>
      <c r="DU43" s="245"/>
      <c r="DV43" s="253">
        <f t="shared" si="48"/>
        <v>0</v>
      </c>
      <c r="DW43" s="245"/>
      <c r="DX43" s="245"/>
      <c r="DY43" s="245"/>
      <c r="DZ43" s="253">
        <f t="shared" si="49"/>
        <v>0</v>
      </c>
      <c r="EA43" s="245"/>
      <c r="EB43" s="245"/>
      <c r="EC43" s="245"/>
      <c r="ED43" s="253">
        <f t="shared" si="50"/>
        <v>0</v>
      </c>
      <c r="EE43" s="245"/>
      <c r="EF43" s="245"/>
      <c r="EG43" s="245"/>
      <c r="EH43" s="253">
        <f t="shared" si="51"/>
        <v>0</v>
      </c>
      <c r="EI43" s="245"/>
      <c r="EJ43" s="245"/>
      <c r="EK43" s="245"/>
      <c r="EL43" s="253">
        <f t="shared" si="52"/>
        <v>0</v>
      </c>
      <c r="EM43" s="245"/>
      <c r="EN43" s="245"/>
      <c r="EO43" s="245"/>
      <c r="EP43" s="253">
        <f t="shared" si="53"/>
        <v>0</v>
      </c>
      <c r="EQ43" s="245"/>
      <c r="ER43" s="245"/>
      <c r="ES43" s="245"/>
      <c r="ET43" s="253">
        <f t="shared" si="54"/>
        <v>0</v>
      </c>
      <c r="EU43" s="245"/>
      <c r="EV43" s="245"/>
      <c r="EW43" s="245"/>
      <c r="EX43" s="253">
        <f t="shared" si="55"/>
        <v>0</v>
      </c>
      <c r="EY43" s="245"/>
      <c r="EZ43" s="245"/>
      <c r="FA43" s="245"/>
      <c r="FB43" s="253">
        <f t="shared" si="56"/>
        <v>0</v>
      </c>
      <c r="FC43" s="245"/>
      <c r="FD43" s="245"/>
      <c r="FE43" s="245"/>
      <c r="FF43" s="253">
        <f t="shared" si="57"/>
        <v>0</v>
      </c>
      <c r="FG43" s="245"/>
      <c r="FH43" s="245"/>
      <c r="FI43" s="245"/>
      <c r="FJ43" s="253">
        <f t="shared" si="58"/>
        <v>0</v>
      </c>
      <c r="FK43" s="245"/>
      <c r="FL43" s="245"/>
      <c r="FM43" s="245"/>
      <c r="FN43" s="253">
        <f t="shared" si="59"/>
        <v>0</v>
      </c>
      <c r="FO43" s="245"/>
      <c r="FP43" s="245"/>
      <c r="FQ43" s="245"/>
      <c r="FR43" s="253">
        <f t="shared" si="60"/>
        <v>0</v>
      </c>
      <c r="FS43" s="245"/>
      <c r="FT43" s="245"/>
      <c r="FU43" s="245"/>
      <c r="FV43" s="253">
        <f t="shared" si="61"/>
        <v>0</v>
      </c>
      <c r="FW43" s="245"/>
      <c r="FX43" s="245"/>
      <c r="FY43" s="245"/>
      <c r="FZ43" s="253">
        <f t="shared" si="62"/>
        <v>0</v>
      </c>
      <c r="GA43" s="245"/>
      <c r="GB43" s="245"/>
      <c r="GC43" s="245"/>
      <c r="GD43" s="253">
        <f t="shared" si="63"/>
        <v>0</v>
      </c>
      <c r="GE43" s="245"/>
      <c r="GF43" s="245"/>
      <c r="GG43" s="245"/>
      <c r="GH43" s="253">
        <f t="shared" si="64"/>
        <v>0</v>
      </c>
      <c r="GI43" s="245"/>
      <c r="GJ43" s="245"/>
      <c r="GK43" s="245"/>
      <c r="GL43" s="253">
        <f t="shared" si="65"/>
        <v>0</v>
      </c>
      <c r="GM43" s="245"/>
      <c r="GN43" s="245"/>
      <c r="GO43" s="245"/>
      <c r="GP43" s="253">
        <f t="shared" si="66"/>
        <v>0</v>
      </c>
      <c r="GQ43" s="245"/>
      <c r="GR43" s="245"/>
      <c r="GS43" s="245"/>
      <c r="GT43" s="253">
        <f t="shared" si="67"/>
        <v>0</v>
      </c>
      <c r="GU43" s="245"/>
      <c r="GV43" s="245"/>
      <c r="GW43" s="245"/>
      <c r="GX43" s="253">
        <f t="shared" si="68"/>
        <v>0</v>
      </c>
      <c r="GY43" s="245"/>
      <c r="GZ43" s="245"/>
      <c r="HA43" s="245"/>
      <c r="HB43" s="253">
        <f t="shared" si="69"/>
        <v>0</v>
      </c>
      <c r="HC43" s="245"/>
      <c r="HD43" s="245"/>
      <c r="HE43" s="245"/>
      <c r="HF43" s="253">
        <f t="shared" si="70"/>
        <v>0</v>
      </c>
      <c r="HG43" s="245"/>
      <c r="HH43" s="245"/>
      <c r="HI43" s="245"/>
      <c r="HJ43" s="253">
        <f t="shared" si="71"/>
        <v>0</v>
      </c>
      <c r="HK43" s="245"/>
      <c r="HL43" s="245"/>
      <c r="HM43" s="245"/>
      <c r="HN43" s="253">
        <f t="shared" si="72"/>
        <v>0</v>
      </c>
      <c r="HO43" s="245"/>
      <c r="HP43" s="245"/>
      <c r="HQ43" s="245"/>
      <c r="HR43" s="253">
        <f t="shared" si="73"/>
        <v>0</v>
      </c>
      <c r="HS43" s="245"/>
      <c r="HT43" s="245"/>
      <c r="HU43" s="245"/>
      <c r="HV43" s="253">
        <f t="shared" si="74"/>
        <v>0</v>
      </c>
      <c r="HW43" s="245"/>
      <c r="HX43" s="245"/>
      <c r="HY43" s="245"/>
      <c r="HZ43" s="253">
        <f t="shared" si="75"/>
        <v>0</v>
      </c>
      <c r="IA43" s="245"/>
      <c r="IB43" s="245"/>
      <c r="IC43" s="245"/>
      <c r="ID43" s="253">
        <f t="shared" si="76"/>
        <v>0</v>
      </c>
      <c r="IE43" s="245"/>
      <c r="IF43" s="245"/>
      <c r="IG43" s="245"/>
      <c r="IH43" s="253">
        <f t="shared" si="77"/>
        <v>0</v>
      </c>
      <c r="II43" s="245"/>
      <c r="IJ43" s="245"/>
      <c r="IK43" s="245"/>
      <c r="IL43" s="253">
        <f t="shared" si="78"/>
        <v>0</v>
      </c>
      <c r="IM43" s="245"/>
      <c r="IN43" s="245"/>
      <c r="IO43" s="245"/>
      <c r="IP43" s="253">
        <f t="shared" si="79"/>
        <v>0</v>
      </c>
      <c r="IQ43" s="253">
        <f t="shared" si="80"/>
        <v>0</v>
      </c>
      <c r="IR43" s="253">
        <f t="shared" si="80"/>
        <v>0</v>
      </c>
      <c r="IS43" s="253">
        <f t="shared" si="80"/>
        <v>0</v>
      </c>
      <c r="IT43" s="253">
        <f t="shared" si="80"/>
        <v>0</v>
      </c>
    </row>
    <row r="44" spans="1:254" ht="15" customHeight="1" x14ac:dyDescent="0.2">
      <c r="A44" s="276">
        <v>381050</v>
      </c>
      <c r="B44" s="239" t="s">
        <v>2916</v>
      </c>
      <c r="C44" s="245"/>
      <c r="D44" s="245"/>
      <c r="E44" s="245"/>
      <c r="F44" s="253">
        <f t="shared" si="18"/>
        <v>0</v>
      </c>
      <c r="G44" s="245"/>
      <c r="H44" s="245"/>
      <c r="I44" s="245"/>
      <c r="J44" s="253">
        <f t="shared" si="19"/>
        <v>0</v>
      </c>
      <c r="K44" s="245"/>
      <c r="L44" s="245"/>
      <c r="M44" s="245"/>
      <c r="N44" s="253">
        <f t="shared" si="20"/>
        <v>0</v>
      </c>
      <c r="O44" s="245"/>
      <c r="P44" s="245"/>
      <c r="Q44" s="245"/>
      <c r="R44" s="253">
        <f t="shared" si="21"/>
        <v>0</v>
      </c>
      <c r="S44" s="245"/>
      <c r="T44" s="245"/>
      <c r="U44" s="245"/>
      <c r="V44" s="253">
        <f t="shared" si="22"/>
        <v>0</v>
      </c>
      <c r="W44" s="245"/>
      <c r="X44" s="245"/>
      <c r="Y44" s="245"/>
      <c r="Z44" s="253">
        <f t="shared" si="23"/>
        <v>0</v>
      </c>
      <c r="AA44" s="245"/>
      <c r="AB44" s="245"/>
      <c r="AC44" s="245"/>
      <c r="AD44" s="253">
        <f t="shared" si="24"/>
        <v>0</v>
      </c>
      <c r="AE44" s="245"/>
      <c r="AF44" s="245"/>
      <c r="AG44" s="245"/>
      <c r="AH44" s="253">
        <f t="shared" si="25"/>
        <v>0</v>
      </c>
      <c r="AI44" s="245"/>
      <c r="AJ44" s="245"/>
      <c r="AK44" s="245"/>
      <c r="AL44" s="253">
        <f t="shared" si="26"/>
        <v>0</v>
      </c>
      <c r="AM44" s="245"/>
      <c r="AN44" s="245"/>
      <c r="AO44" s="245"/>
      <c r="AP44" s="253">
        <f t="shared" si="27"/>
        <v>0</v>
      </c>
      <c r="AQ44" s="245"/>
      <c r="AR44" s="245"/>
      <c r="AS44" s="245"/>
      <c r="AT44" s="253">
        <f t="shared" si="28"/>
        <v>0</v>
      </c>
      <c r="AU44" s="245"/>
      <c r="AV44" s="245"/>
      <c r="AW44" s="245"/>
      <c r="AX44" s="253">
        <f t="shared" si="29"/>
        <v>0</v>
      </c>
      <c r="AY44" s="245"/>
      <c r="AZ44" s="245"/>
      <c r="BA44" s="245"/>
      <c r="BB44" s="253">
        <f t="shared" si="30"/>
        <v>0</v>
      </c>
      <c r="BC44" s="245"/>
      <c r="BD44" s="245"/>
      <c r="BE44" s="245"/>
      <c r="BF44" s="253">
        <f t="shared" si="31"/>
        <v>0</v>
      </c>
      <c r="BG44" s="245"/>
      <c r="BH44" s="245"/>
      <c r="BI44" s="245"/>
      <c r="BJ44" s="253">
        <f t="shared" si="32"/>
        <v>0</v>
      </c>
      <c r="BK44" s="245"/>
      <c r="BL44" s="245"/>
      <c r="BM44" s="245"/>
      <c r="BN44" s="253">
        <f t="shared" si="33"/>
        <v>0</v>
      </c>
      <c r="BO44" s="245"/>
      <c r="BP44" s="245"/>
      <c r="BQ44" s="245"/>
      <c r="BR44" s="253">
        <f t="shared" si="34"/>
        <v>0</v>
      </c>
      <c r="BS44" s="245"/>
      <c r="BT44" s="245"/>
      <c r="BU44" s="245"/>
      <c r="BV44" s="253">
        <f t="shared" si="35"/>
        <v>0</v>
      </c>
      <c r="BW44" s="245"/>
      <c r="BX44" s="245"/>
      <c r="BY44" s="245"/>
      <c r="BZ44" s="253">
        <f t="shared" si="36"/>
        <v>0</v>
      </c>
      <c r="CA44" s="245"/>
      <c r="CB44" s="245"/>
      <c r="CC44" s="245"/>
      <c r="CD44" s="253">
        <f t="shared" si="37"/>
        <v>0</v>
      </c>
      <c r="CE44" s="245"/>
      <c r="CF44" s="245"/>
      <c r="CG44" s="245"/>
      <c r="CH44" s="253">
        <f t="shared" si="38"/>
        <v>0</v>
      </c>
      <c r="CI44" s="245"/>
      <c r="CJ44" s="245"/>
      <c r="CK44" s="245"/>
      <c r="CL44" s="253">
        <f t="shared" si="39"/>
        <v>0</v>
      </c>
      <c r="CM44" s="245"/>
      <c r="CN44" s="245"/>
      <c r="CO44" s="245"/>
      <c r="CP44" s="253">
        <f t="shared" si="40"/>
        <v>0</v>
      </c>
      <c r="CQ44" s="245"/>
      <c r="CR44" s="245"/>
      <c r="CS44" s="245"/>
      <c r="CT44" s="253">
        <f t="shared" si="41"/>
        <v>0</v>
      </c>
      <c r="CU44" s="245"/>
      <c r="CV44" s="245"/>
      <c r="CW44" s="245"/>
      <c r="CX44" s="253">
        <f t="shared" si="42"/>
        <v>0</v>
      </c>
      <c r="CY44" s="245"/>
      <c r="CZ44" s="245"/>
      <c r="DA44" s="245"/>
      <c r="DB44" s="253">
        <f t="shared" si="43"/>
        <v>0</v>
      </c>
      <c r="DC44" s="245"/>
      <c r="DD44" s="245"/>
      <c r="DE44" s="245"/>
      <c r="DF44" s="253">
        <f t="shared" si="44"/>
        <v>0</v>
      </c>
      <c r="DG44" s="245"/>
      <c r="DH44" s="245"/>
      <c r="DI44" s="245"/>
      <c r="DJ44" s="253">
        <f t="shared" si="45"/>
        <v>0</v>
      </c>
      <c r="DK44" s="245"/>
      <c r="DL44" s="245"/>
      <c r="DM44" s="245"/>
      <c r="DN44" s="253">
        <f t="shared" si="46"/>
        <v>0</v>
      </c>
      <c r="DO44" s="245"/>
      <c r="DP44" s="245"/>
      <c r="DQ44" s="245"/>
      <c r="DR44" s="253">
        <f t="shared" si="47"/>
        <v>0</v>
      </c>
      <c r="DS44" s="245"/>
      <c r="DT44" s="245"/>
      <c r="DU44" s="245"/>
      <c r="DV44" s="253">
        <f t="shared" si="48"/>
        <v>0</v>
      </c>
      <c r="DW44" s="245"/>
      <c r="DX44" s="245"/>
      <c r="DY44" s="245"/>
      <c r="DZ44" s="253">
        <f t="shared" si="49"/>
        <v>0</v>
      </c>
      <c r="EA44" s="245"/>
      <c r="EB44" s="245"/>
      <c r="EC44" s="245"/>
      <c r="ED44" s="253">
        <f t="shared" si="50"/>
        <v>0</v>
      </c>
      <c r="EE44" s="245"/>
      <c r="EF44" s="245"/>
      <c r="EG44" s="245"/>
      <c r="EH44" s="253">
        <f t="shared" si="51"/>
        <v>0</v>
      </c>
      <c r="EI44" s="245"/>
      <c r="EJ44" s="245"/>
      <c r="EK44" s="245"/>
      <c r="EL44" s="253">
        <f t="shared" si="52"/>
        <v>0</v>
      </c>
      <c r="EM44" s="245"/>
      <c r="EN44" s="245"/>
      <c r="EO44" s="245"/>
      <c r="EP44" s="253">
        <f t="shared" si="53"/>
        <v>0</v>
      </c>
      <c r="EQ44" s="245"/>
      <c r="ER44" s="245"/>
      <c r="ES44" s="245"/>
      <c r="ET44" s="253">
        <f t="shared" si="54"/>
        <v>0</v>
      </c>
      <c r="EU44" s="245"/>
      <c r="EV44" s="245"/>
      <c r="EW44" s="245"/>
      <c r="EX44" s="253">
        <f t="shared" si="55"/>
        <v>0</v>
      </c>
      <c r="EY44" s="245"/>
      <c r="EZ44" s="245"/>
      <c r="FA44" s="245"/>
      <c r="FB44" s="253">
        <f t="shared" si="56"/>
        <v>0</v>
      </c>
      <c r="FC44" s="245"/>
      <c r="FD44" s="245"/>
      <c r="FE44" s="245"/>
      <c r="FF44" s="253">
        <f t="shared" si="57"/>
        <v>0</v>
      </c>
      <c r="FG44" s="245"/>
      <c r="FH44" s="245"/>
      <c r="FI44" s="245"/>
      <c r="FJ44" s="253">
        <f t="shared" si="58"/>
        <v>0</v>
      </c>
      <c r="FK44" s="245"/>
      <c r="FL44" s="245"/>
      <c r="FM44" s="245"/>
      <c r="FN44" s="253">
        <f t="shared" si="59"/>
        <v>0</v>
      </c>
      <c r="FO44" s="245"/>
      <c r="FP44" s="245"/>
      <c r="FQ44" s="245"/>
      <c r="FR44" s="253">
        <f t="shared" si="60"/>
        <v>0</v>
      </c>
      <c r="FS44" s="245"/>
      <c r="FT44" s="245"/>
      <c r="FU44" s="245"/>
      <c r="FV44" s="253">
        <f t="shared" si="61"/>
        <v>0</v>
      </c>
      <c r="FW44" s="245"/>
      <c r="FX44" s="245"/>
      <c r="FY44" s="245"/>
      <c r="FZ44" s="253">
        <f t="shared" si="62"/>
        <v>0</v>
      </c>
      <c r="GA44" s="245"/>
      <c r="GB44" s="245"/>
      <c r="GC44" s="245"/>
      <c r="GD44" s="253">
        <f t="shared" si="63"/>
        <v>0</v>
      </c>
      <c r="GE44" s="245"/>
      <c r="GF44" s="245"/>
      <c r="GG44" s="245"/>
      <c r="GH44" s="253">
        <f t="shared" si="64"/>
        <v>0</v>
      </c>
      <c r="GI44" s="245"/>
      <c r="GJ44" s="245"/>
      <c r="GK44" s="245"/>
      <c r="GL44" s="253">
        <f t="shared" si="65"/>
        <v>0</v>
      </c>
      <c r="GM44" s="245"/>
      <c r="GN44" s="245"/>
      <c r="GO44" s="245"/>
      <c r="GP44" s="253">
        <f t="shared" si="66"/>
        <v>0</v>
      </c>
      <c r="GQ44" s="245"/>
      <c r="GR44" s="245"/>
      <c r="GS44" s="245"/>
      <c r="GT44" s="253">
        <f t="shared" si="67"/>
        <v>0</v>
      </c>
      <c r="GU44" s="245"/>
      <c r="GV44" s="245"/>
      <c r="GW44" s="245"/>
      <c r="GX44" s="253">
        <f t="shared" si="68"/>
        <v>0</v>
      </c>
      <c r="GY44" s="245"/>
      <c r="GZ44" s="245"/>
      <c r="HA44" s="245"/>
      <c r="HB44" s="253">
        <f t="shared" si="69"/>
        <v>0</v>
      </c>
      <c r="HC44" s="245"/>
      <c r="HD44" s="245"/>
      <c r="HE44" s="245"/>
      <c r="HF44" s="253">
        <f t="shared" si="70"/>
        <v>0</v>
      </c>
      <c r="HG44" s="245"/>
      <c r="HH44" s="245"/>
      <c r="HI44" s="245"/>
      <c r="HJ44" s="253">
        <f t="shared" si="71"/>
        <v>0</v>
      </c>
      <c r="HK44" s="245"/>
      <c r="HL44" s="245"/>
      <c r="HM44" s="245"/>
      <c r="HN44" s="253">
        <f t="shared" si="72"/>
        <v>0</v>
      </c>
      <c r="HO44" s="245"/>
      <c r="HP44" s="245"/>
      <c r="HQ44" s="245"/>
      <c r="HR44" s="253">
        <f t="shared" si="73"/>
        <v>0</v>
      </c>
      <c r="HS44" s="245"/>
      <c r="HT44" s="245"/>
      <c r="HU44" s="245"/>
      <c r="HV44" s="253">
        <f t="shared" si="74"/>
        <v>0</v>
      </c>
      <c r="HW44" s="245"/>
      <c r="HX44" s="245"/>
      <c r="HY44" s="245"/>
      <c r="HZ44" s="253">
        <f t="shared" si="75"/>
        <v>0</v>
      </c>
      <c r="IA44" s="245"/>
      <c r="IB44" s="245"/>
      <c r="IC44" s="245"/>
      <c r="ID44" s="253">
        <f t="shared" si="76"/>
        <v>0</v>
      </c>
      <c r="IE44" s="245"/>
      <c r="IF44" s="245"/>
      <c r="IG44" s="245"/>
      <c r="IH44" s="253">
        <f t="shared" si="77"/>
        <v>0</v>
      </c>
      <c r="II44" s="245"/>
      <c r="IJ44" s="245"/>
      <c r="IK44" s="245"/>
      <c r="IL44" s="253">
        <f t="shared" si="78"/>
        <v>0</v>
      </c>
      <c r="IM44" s="245"/>
      <c r="IN44" s="245"/>
      <c r="IO44" s="245"/>
      <c r="IP44" s="253">
        <f t="shared" si="79"/>
        <v>0</v>
      </c>
      <c r="IQ44" s="253">
        <f t="shared" si="80"/>
        <v>0</v>
      </c>
      <c r="IR44" s="253">
        <f t="shared" si="80"/>
        <v>0</v>
      </c>
      <c r="IS44" s="253">
        <f t="shared" si="80"/>
        <v>0</v>
      </c>
      <c r="IT44" s="253">
        <f t="shared" si="80"/>
        <v>0</v>
      </c>
    </row>
    <row r="45" spans="1:254" ht="15" customHeight="1" x14ac:dyDescent="0.2">
      <c r="A45" s="276">
        <v>381070</v>
      </c>
      <c r="B45" s="239" t="s">
        <v>453</v>
      </c>
      <c r="C45" s="245"/>
      <c r="D45" s="245"/>
      <c r="E45" s="245"/>
      <c r="F45" s="253">
        <f t="shared" si="18"/>
        <v>0</v>
      </c>
      <c r="G45" s="245"/>
      <c r="H45" s="245"/>
      <c r="I45" s="245"/>
      <c r="J45" s="253">
        <f t="shared" si="19"/>
        <v>0</v>
      </c>
      <c r="K45" s="245"/>
      <c r="L45" s="245"/>
      <c r="M45" s="245"/>
      <c r="N45" s="253">
        <f t="shared" si="20"/>
        <v>0</v>
      </c>
      <c r="O45" s="245"/>
      <c r="P45" s="245"/>
      <c r="Q45" s="245"/>
      <c r="R45" s="253">
        <f t="shared" si="21"/>
        <v>0</v>
      </c>
      <c r="S45" s="245"/>
      <c r="T45" s="245"/>
      <c r="U45" s="245"/>
      <c r="V45" s="253">
        <f t="shared" si="22"/>
        <v>0</v>
      </c>
      <c r="W45" s="245"/>
      <c r="X45" s="245"/>
      <c r="Y45" s="245"/>
      <c r="Z45" s="253">
        <f t="shared" si="23"/>
        <v>0</v>
      </c>
      <c r="AA45" s="245"/>
      <c r="AB45" s="245"/>
      <c r="AC45" s="245"/>
      <c r="AD45" s="253">
        <f t="shared" si="24"/>
        <v>0</v>
      </c>
      <c r="AE45" s="245"/>
      <c r="AF45" s="245"/>
      <c r="AG45" s="245"/>
      <c r="AH45" s="253">
        <f t="shared" si="25"/>
        <v>0</v>
      </c>
      <c r="AI45" s="245"/>
      <c r="AJ45" s="245"/>
      <c r="AK45" s="245"/>
      <c r="AL45" s="253">
        <f t="shared" si="26"/>
        <v>0</v>
      </c>
      <c r="AM45" s="245"/>
      <c r="AN45" s="245"/>
      <c r="AO45" s="245"/>
      <c r="AP45" s="253">
        <f t="shared" si="27"/>
        <v>0</v>
      </c>
      <c r="AQ45" s="245"/>
      <c r="AR45" s="245"/>
      <c r="AS45" s="245"/>
      <c r="AT45" s="253">
        <f t="shared" si="28"/>
        <v>0</v>
      </c>
      <c r="AU45" s="245"/>
      <c r="AV45" s="245"/>
      <c r="AW45" s="245"/>
      <c r="AX45" s="253">
        <f t="shared" si="29"/>
        <v>0</v>
      </c>
      <c r="AY45" s="245"/>
      <c r="AZ45" s="245"/>
      <c r="BA45" s="245"/>
      <c r="BB45" s="253">
        <f t="shared" si="30"/>
        <v>0</v>
      </c>
      <c r="BC45" s="245"/>
      <c r="BD45" s="245"/>
      <c r="BE45" s="245"/>
      <c r="BF45" s="253">
        <f t="shared" si="31"/>
        <v>0</v>
      </c>
      <c r="BG45" s="245"/>
      <c r="BH45" s="245"/>
      <c r="BI45" s="245"/>
      <c r="BJ45" s="253">
        <f t="shared" si="32"/>
        <v>0</v>
      </c>
      <c r="BK45" s="245"/>
      <c r="BL45" s="245"/>
      <c r="BM45" s="245"/>
      <c r="BN45" s="253">
        <f t="shared" si="33"/>
        <v>0</v>
      </c>
      <c r="BO45" s="245"/>
      <c r="BP45" s="245"/>
      <c r="BQ45" s="245"/>
      <c r="BR45" s="253">
        <f t="shared" si="34"/>
        <v>0</v>
      </c>
      <c r="BS45" s="245"/>
      <c r="BT45" s="245"/>
      <c r="BU45" s="245"/>
      <c r="BV45" s="253">
        <f t="shared" si="35"/>
        <v>0</v>
      </c>
      <c r="BW45" s="245"/>
      <c r="BX45" s="245"/>
      <c r="BY45" s="245"/>
      <c r="BZ45" s="253">
        <f t="shared" si="36"/>
        <v>0</v>
      </c>
      <c r="CA45" s="245"/>
      <c r="CB45" s="245"/>
      <c r="CC45" s="245"/>
      <c r="CD45" s="253">
        <f t="shared" si="37"/>
        <v>0</v>
      </c>
      <c r="CE45" s="245"/>
      <c r="CF45" s="245"/>
      <c r="CG45" s="245"/>
      <c r="CH45" s="253">
        <f t="shared" si="38"/>
        <v>0</v>
      </c>
      <c r="CI45" s="245"/>
      <c r="CJ45" s="245"/>
      <c r="CK45" s="245"/>
      <c r="CL45" s="253">
        <f t="shared" si="39"/>
        <v>0</v>
      </c>
      <c r="CM45" s="245"/>
      <c r="CN45" s="245"/>
      <c r="CO45" s="245"/>
      <c r="CP45" s="253">
        <f t="shared" si="40"/>
        <v>0</v>
      </c>
      <c r="CQ45" s="245"/>
      <c r="CR45" s="245"/>
      <c r="CS45" s="245"/>
      <c r="CT45" s="253">
        <f t="shared" si="41"/>
        <v>0</v>
      </c>
      <c r="CU45" s="245"/>
      <c r="CV45" s="245"/>
      <c r="CW45" s="245"/>
      <c r="CX45" s="253">
        <f t="shared" si="42"/>
        <v>0</v>
      </c>
      <c r="CY45" s="245"/>
      <c r="CZ45" s="245"/>
      <c r="DA45" s="245"/>
      <c r="DB45" s="253">
        <f t="shared" si="43"/>
        <v>0</v>
      </c>
      <c r="DC45" s="245"/>
      <c r="DD45" s="245"/>
      <c r="DE45" s="245"/>
      <c r="DF45" s="253">
        <f t="shared" si="44"/>
        <v>0</v>
      </c>
      <c r="DG45" s="245"/>
      <c r="DH45" s="245"/>
      <c r="DI45" s="245"/>
      <c r="DJ45" s="253">
        <f t="shared" si="45"/>
        <v>0</v>
      </c>
      <c r="DK45" s="245"/>
      <c r="DL45" s="245"/>
      <c r="DM45" s="245"/>
      <c r="DN45" s="253">
        <f t="shared" si="46"/>
        <v>0</v>
      </c>
      <c r="DO45" s="245"/>
      <c r="DP45" s="245"/>
      <c r="DQ45" s="245"/>
      <c r="DR45" s="253">
        <f t="shared" si="47"/>
        <v>0</v>
      </c>
      <c r="DS45" s="245"/>
      <c r="DT45" s="245"/>
      <c r="DU45" s="245"/>
      <c r="DV45" s="253">
        <f t="shared" si="48"/>
        <v>0</v>
      </c>
      <c r="DW45" s="245"/>
      <c r="DX45" s="245"/>
      <c r="DY45" s="245"/>
      <c r="DZ45" s="253">
        <f t="shared" si="49"/>
        <v>0</v>
      </c>
      <c r="EA45" s="245"/>
      <c r="EB45" s="245"/>
      <c r="EC45" s="245"/>
      <c r="ED45" s="253">
        <f t="shared" si="50"/>
        <v>0</v>
      </c>
      <c r="EE45" s="245"/>
      <c r="EF45" s="245"/>
      <c r="EG45" s="245"/>
      <c r="EH45" s="253">
        <f t="shared" si="51"/>
        <v>0</v>
      </c>
      <c r="EI45" s="245"/>
      <c r="EJ45" s="245"/>
      <c r="EK45" s="245"/>
      <c r="EL45" s="253">
        <f t="shared" si="52"/>
        <v>0</v>
      </c>
      <c r="EM45" s="245"/>
      <c r="EN45" s="245"/>
      <c r="EO45" s="245"/>
      <c r="EP45" s="253">
        <f t="shared" si="53"/>
        <v>0</v>
      </c>
      <c r="EQ45" s="245"/>
      <c r="ER45" s="245"/>
      <c r="ES45" s="245"/>
      <c r="ET45" s="253">
        <f t="shared" si="54"/>
        <v>0</v>
      </c>
      <c r="EU45" s="245"/>
      <c r="EV45" s="245"/>
      <c r="EW45" s="245"/>
      <c r="EX45" s="253">
        <f t="shared" si="55"/>
        <v>0</v>
      </c>
      <c r="EY45" s="245"/>
      <c r="EZ45" s="245"/>
      <c r="FA45" s="245"/>
      <c r="FB45" s="253">
        <f t="shared" si="56"/>
        <v>0</v>
      </c>
      <c r="FC45" s="245"/>
      <c r="FD45" s="245"/>
      <c r="FE45" s="245"/>
      <c r="FF45" s="253">
        <f t="shared" si="57"/>
        <v>0</v>
      </c>
      <c r="FG45" s="245"/>
      <c r="FH45" s="245"/>
      <c r="FI45" s="245"/>
      <c r="FJ45" s="253">
        <f t="shared" si="58"/>
        <v>0</v>
      </c>
      <c r="FK45" s="245"/>
      <c r="FL45" s="245"/>
      <c r="FM45" s="245"/>
      <c r="FN45" s="253">
        <f t="shared" si="59"/>
        <v>0</v>
      </c>
      <c r="FO45" s="245"/>
      <c r="FP45" s="245"/>
      <c r="FQ45" s="245"/>
      <c r="FR45" s="253">
        <f t="shared" si="60"/>
        <v>0</v>
      </c>
      <c r="FS45" s="245"/>
      <c r="FT45" s="245"/>
      <c r="FU45" s="245"/>
      <c r="FV45" s="253">
        <f t="shared" si="61"/>
        <v>0</v>
      </c>
      <c r="FW45" s="245"/>
      <c r="FX45" s="245"/>
      <c r="FY45" s="245"/>
      <c r="FZ45" s="253">
        <f t="shared" si="62"/>
        <v>0</v>
      </c>
      <c r="GA45" s="245"/>
      <c r="GB45" s="245"/>
      <c r="GC45" s="245"/>
      <c r="GD45" s="253">
        <f t="shared" si="63"/>
        <v>0</v>
      </c>
      <c r="GE45" s="245"/>
      <c r="GF45" s="245"/>
      <c r="GG45" s="245"/>
      <c r="GH45" s="253">
        <f t="shared" si="64"/>
        <v>0</v>
      </c>
      <c r="GI45" s="245"/>
      <c r="GJ45" s="245"/>
      <c r="GK45" s="245"/>
      <c r="GL45" s="253">
        <f t="shared" si="65"/>
        <v>0</v>
      </c>
      <c r="GM45" s="245"/>
      <c r="GN45" s="245"/>
      <c r="GO45" s="245"/>
      <c r="GP45" s="253">
        <f t="shared" si="66"/>
        <v>0</v>
      </c>
      <c r="GQ45" s="245"/>
      <c r="GR45" s="245"/>
      <c r="GS45" s="245"/>
      <c r="GT45" s="253">
        <f t="shared" si="67"/>
        <v>0</v>
      </c>
      <c r="GU45" s="245"/>
      <c r="GV45" s="245"/>
      <c r="GW45" s="245"/>
      <c r="GX45" s="253">
        <f t="shared" si="68"/>
        <v>0</v>
      </c>
      <c r="GY45" s="245"/>
      <c r="GZ45" s="245"/>
      <c r="HA45" s="245"/>
      <c r="HB45" s="253">
        <f t="shared" si="69"/>
        <v>0</v>
      </c>
      <c r="HC45" s="245"/>
      <c r="HD45" s="245"/>
      <c r="HE45" s="245"/>
      <c r="HF45" s="253">
        <f t="shared" si="70"/>
        <v>0</v>
      </c>
      <c r="HG45" s="245"/>
      <c r="HH45" s="245"/>
      <c r="HI45" s="245"/>
      <c r="HJ45" s="253">
        <f t="shared" si="71"/>
        <v>0</v>
      </c>
      <c r="HK45" s="245"/>
      <c r="HL45" s="245"/>
      <c r="HM45" s="245"/>
      <c r="HN45" s="253">
        <f t="shared" si="72"/>
        <v>0</v>
      </c>
      <c r="HO45" s="245"/>
      <c r="HP45" s="245"/>
      <c r="HQ45" s="245"/>
      <c r="HR45" s="253">
        <f t="shared" si="73"/>
        <v>0</v>
      </c>
      <c r="HS45" s="245"/>
      <c r="HT45" s="245"/>
      <c r="HU45" s="245"/>
      <c r="HV45" s="253">
        <f t="shared" si="74"/>
        <v>0</v>
      </c>
      <c r="HW45" s="245"/>
      <c r="HX45" s="245"/>
      <c r="HY45" s="245"/>
      <c r="HZ45" s="253">
        <f t="shared" si="75"/>
        <v>0</v>
      </c>
      <c r="IA45" s="245"/>
      <c r="IB45" s="245"/>
      <c r="IC45" s="245"/>
      <c r="ID45" s="253">
        <f t="shared" si="76"/>
        <v>0</v>
      </c>
      <c r="IE45" s="245"/>
      <c r="IF45" s="245"/>
      <c r="IG45" s="245"/>
      <c r="IH45" s="253">
        <f t="shared" si="77"/>
        <v>0</v>
      </c>
      <c r="II45" s="245"/>
      <c r="IJ45" s="245"/>
      <c r="IK45" s="245"/>
      <c r="IL45" s="253">
        <f t="shared" si="78"/>
        <v>0</v>
      </c>
      <c r="IM45" s="245"/>
      <c r="IN45" s="245"/>
      <c r="IO45" s="245"/>
      <c r="IP45" s="253">
        <f t="shared" si="79"/>
        <v>0</v>
      </c>
      <c r="IQ45" s="253">
        <f t="shared" si="80"/>
        <v>0</v>
      </c>
      <c r="IR45" s="253">
        <f t="shared" si="80"/>
        <v>0</v>
      </c>
      <c r="IS45" s="253">
        <f t="shared" si="80"/>
        <v>0</v>
      </c>
      <c r="IT45" s="253">
        <f t="shared" si="80"/>
        <v>0</v>
      </c>
    </row>
    <row r="46" spans="1:254" ht="15" customHeight="1" x14ac:dyDescent="0.2">
      <c r="A46" s="276">
        <v>382010</v>
      </c>
      <c r="B46" s="239" t="s">
        <v>971</v>
      </c>
      <c r="C46" s="245"/>
      <c r="D46" s="245"/>
      <c r="E46" s="245"/>
      <c r="F46" s="253">
        <f t="shared" si="18"/>
        <v>0</v>
      </c>
      <c r="G46" s="245"/>
      <c r="H46" s="245"/>
      <c r="I46" s="245"/>
      <c r="J46" s="253">
        <f t="shared" si="19"/>
        <v>0</v>
      </c>
      <c r="K46" s="245"/>
      <c r="L46" s="245"/>
      <c r="M46" s="245"/>
      <c r="N46" s="253">
        <f t="shared" si="20"/>
        <v>0</v>
      </c>
      <c r="O46" s="245"/>
      <c r="P46" s="245"/>
      <c r="Q46" s="245"/>
      <c r="R46" s="253">
        <f t="shared" si="21"/>
        <v>0</v>
      </c>
      <c r="S46" s="245"/>
      <c r="T46" s="245"/>
      <c r="U46" s="245"/>
      <c r="V46" s="253">
        <f t="shared" si="22"/>
        <v>0</v>
      </c>
      <c r="W46" s="245"/>
      <c r="X46" s="245"/>
      <c r="Y46" s="245"/>
      <c r="Z46" s="253">
        <f t="shared" si="23"/>
        <v>0</v>
      </c>
      <c r="AA46" s="245"/>
      <c r="AB46" s="245"/>
      <c r="AC46" s="245"/>
      <c r="AD46" s="253">
        <f t="shared" si="24"/>
        <v>0</v>
      </c>
      <c r="AE46" s="245"/>
      <c r="AF46" s="245"/>
      <c r="AG46" s="245"/>
      <c r="AH46" s="253">
        <f t="shared" si="25"/>
        <v>0</v>
      </c>
      <c r="AI46" s="245"/>
      <c r="AJ46" s="245"/>
      <c r="AK46" s="245"/>
      <c r="AL46" s="253">
        <f t="shared" si="26"/>
        <v>0</v>
      </c>
      <c r="AM46" s="245"/>
      <c r="AN46" s="245"/>
      <c r="AO46" s="245"/>
      <c r="AP46" s="253">
        <f t="shared" si="27"/>
        <v>0</v>
      </c>
      <c r="AQ46" s="245"/>
      <c r="AR46" s="245"/>
      <c r="AS46" s="245"/>
      <c r="AT46" s="253">
        <f t="shared" si="28"/>
        <v>0</v>
      </c>
      <c r="AU46" s="245"/>
      <c r="AV46" s="245"/>
      <c r="AW46" s="245"/>
      <c r="AX46" s="253">
        <f t="shared" si="29"/>
        <v>0</v>
      </c>
      <c r="AY46" s="245"/>
      <c r="AZ46" s="245"/>
      <c r="BA46" s="245"/>
      <c r="BB46" s="253">
        <f t="shared" si="30"/>
        <v>0</v>
      </c>
      <c r="BC46" s="245"/>
      <c r="BD46" s="245"/>
      <c r="BE46" s="245"/>
      <c r="BF46" s="253">
        <f t="shared" si="31"/>
        <v>0</v>
      </c>
      <c r="BG46" s="245"/>
      <c r="BH46" s="245"/>
      <c r="BI46" s="245"/>
      <c r="BJ46" s="253">
        <f t="shared" si="32"/>
        <v>0</v>
      </c>
      <c r="BK46" s="245"/>
      <c r="BL46" s="245"/>
      <c r="BM46" s="245"/>
      <c r="BN46" s="253">
        <f t="shared" si="33"/>
        <v>0</v>
      </c>
      <c r="BO46" s="245"/>
      <c r="BP46" s="245"/>
      <c r="BQ46" s="245"/>
      <c r="BR46" s="253">
        <f t="shared" si="34"/>
        <v>0</v>
      </c>
      <c r="BS46" s="245"/>
      <c r="BT46" s="245"/>
      <c r="BU46" s="245"/>
      <c r="BV46" s="253">
        <f t="shared" si="35"/>
        <v>0</v>
      </c>
      <c r="BW46" s="245"/>
      <c r="BX46" s="245"/>
      <c r="BY46" s="245"/>
      <c r="BZ46" s="253">
        <f t="shared" si="36"/>
        <v>0</v>
      </c>
      <c r="CA46" s="245"/>
      <c r="CB46" s="245"/>
      <c r="CC46" s="245"/>
      <c r="CD46" s="253">
        <f t="shared" si="37"/>
        <v>0</v>
      </c>
      <c r="CE46" s="245"/>
      <c r="CF46" s="245"/>
      <c r="CG46" s="245"/>
      <c r="CH46" s="253">
        <f t="shared" si="38"/>
        <v>0</v>
      </c>
      <c r="CI46" s="245"/>
      <c r="CJ46" s="245"/>
      <c r="CK46" s="245"/>
      <c r="CL46" s="253">
        <f t="shared" si="39"/>
        <v>0</v>
      </c>
      <c r="CM46" s="245"/>
      <c r="CN46" s="245"/>
      <c r="CO46" s="245"/>
      <c r="CP46" s="253">
        <f t="shared" si="40"/>
        <v>0</v>
      </c>
      <c r="CQ46" s="245"/>
      <c r="CR46" s="245"/>
      <c r="CS46" s="245"/>
      <c r="CT46" s="253">
        <f t="shared" si="41"/>
        <v>0</v>
      </c>
      <c r="CU46" s="245"/>
      <c r="CV46" s="245"/>
      <c r="CW46" s="245"/>
      <c r="CX46" s="253">
        <f t="shared" si="42"/>
        <v>0</v>
      </c>
      <c r="CY46" s="245"/>
      <c r="CZ46" s="245"/>
      <c r="DA46" s="245"/>
      <c r="DB46" s="253">
        <f t="shared" si="43"/>
        <v>0</v>
      </c>
      <c r="DC46" s="245"/>
      <c r="DD46" s="245"/>
      <c r="DE46" s="245"/>
      <c r="DF46" s="253">
        <f t="shared" si="44"/>
        <v>0</v>
      </c>
      <c r="DG46" s="245"/>
      <c r="DH46" s="245"/>
      <c r="DI46" s="245"/>
      <c r="DJ46" s="253">
        <f t="shared" si="45"/>
        <v>0</v>
      </c>
      <c r="DK46" s="245"/>
      <c r="DL46" s="245"/>
      <c r="DM46" s="245"/>
      <c r="DN46" s="253">
        <f t="shared" si="46"/>
        <v>0</v>
      </c>
      <c r="DO46" s="245"/>
      <c r="DP46" s="245"/>
      <c r="DQ46" s="245"/>
      <c r="DR46" s="253">
        <f t="shared" si="47"/>
        <v>0</v>
      </c>
      <c r="DS46" s="245"/>
      <c r="DT46" s="245"/>
      <c r="DU46" s="245"/>
      <c r="DV46" s="253">
        <f t="shared" si="48"/>
        <v>0</v>
      </c>
      <c r="DW46" s="245"/>
      <c r="DX46" s="245"/>
      <c r="DY46" s="245"/>
      <c r="DZ46" s="253">
        <f t="shared" si="49"/>
        <v>0</v>
      </c>
      <c r="EA46" s="245"/>
      <c r="EB46" s="245"/>
      <c r="EC46" s="245"/>
      <c r="ED46" s="253">
        <f t="shared" si="50"/>
        <v>0</v>
      </c>
      <c r="EE46" s="245"/>
      <c r="EF46" s="245"/>
      <c r="EG46" s="245"/>
      <c r="EH46" s="253">
        <f t="shared" si="51"/>
        <v>0</v>
      </c>
      <c r="EI46" s="245"/>
      <c r="EJ46" s="245"/>
      <c r="EK46" s="245"/>
      <c r="EL46" s="253">
        <f t="shared" si="52"/>
        <v>0</v>
      </c>
      <c r="EM46" s="245"/>
      <c r="EN46" s="245"/>
      <c r="EO46" s="245"/>
      <c r="EP46" s="253">
        <f t="shared" si="53"/>
        <v>0</v>
      </c>
      <c r="EQ46" s="245"/>
      <c r="ER46" s="245"/>
      <c r="ES46" s="245"/>
      <c r="ET46" s="253">
        <f t="shared" si="54"/>
        <v>0</v>
      </c>
      <c r="EU46" s="245"/>
      <c r="EV46" s="245"/>
      <c r="EW46" s="245"/>
      <c r="EX46" s="253">
        <f t="shared" si="55"/>
        <v>0</v>
      </c>
      <c r="EY46" s="245"/>
      <c r="EZ46" s="245"/>
      <c r="FA46" s="245"/>
      <c r="FB46" s="253">
        <f t="shared" si="56"/>
        <v>0</v>
      </c>
      <c r="FC46" s="245"/>
      <c r="FD46" s="245"/>
      <c r="FE46" s="245"/>
      <c r="FF46" s="253">
        <f t="shared" si="57"/>
        <v>0</v>
      </c>
      <c r="FG46" s="245"/>
      <c r="FH46" s="245"/>
      <c r="FI46" s="245"/>
      <c r="FJ46" s="253">
        <f t="shared" si="58"/>
        <v>0</v>
      </c>
      <c r="FK46" s="245"/>
      <c r="FL46" s="245"/>
      <c r="FM46" s="245"/>
      <c r="FN46" s="253">
        <f t="shared" si="59"/>
        <v>0</v>
      </c>
      <c r="FO46" s="245"/>
      <c r="FP46" s="245"/>
      <c r="FQ46" s="245"/>
      <c r="FR46" s="253">
        <f t="shared" si="60"/>
        <v>0</v>
      </c>
      <c r="FS46" s="245"/>
      <c r="FT46" s="245"/>
      <c r="FU46" s="245"/>
      <c r="FV46" s="253">
        <f t="shared" si="61"/>
        <v>0</v>
      </c>
      <c r="FW46" s="245"/>
      <c r="FX46" s="245"/>
      <c r="FY46" s="245"/>
      <c r="FZ46" s="253">
        <f t="shared" si="62"/>
        <v>0</v>
      </c>
      <c r="GA46" s="245"/>
      <c r="GB46" s="245"/>
      <c r="GC46" s="245"/>
      <c r="GD46" s="253">
        <f t="shared" si="63"/>
        <v>0</v>
      </c>
      <c r="GE46" s="245"/>
      <c r="GF46" s="245"/>
      <c r="GG46" s="245"/>
      <c r="GH46" s="253">
        <f t="shared" si="64"/>
        <v>0</v>
      </c>
      <c r="GI46" s="245"/>
      <c r="GJ46" s="245"/>
      <c r="GK46" s="245"/>
      <c r="GL46" s="253">
        <f t="shared" si="65"/>
        <v>0</v>
      </c>
      <c r="GM46" s="245"/>
      <c r="GN46" s="245"/>
      <c r="GO46" s="245"/>
      <c r="GP46" s="253">
        <f t="shared" si="66"/>
        <v>0</v>
      </c>
      <c r="GQ46" s="245"/>
      <c r="GR46" s="245"/>
      <c r="GS46" s="245"/>
      <c r="GT46" s="253">
        <f t="shared" si="67"/>
        <v>0</v>
      </c>
      <c r="GU46" s="245"/>
      <c r="GV46" s="245"/>
      <c r="GW46" s="245"/>
      <c r="GX46" s="253">
        <f t="shared" si="68"/>
        <v>0</v>
      </c>
      <c r="GY46" s="245"/>
      <c r="GZ46" s="245"/>
      <c r="HA46" s="245"/>
      <c r="HB46" s="253">
        <f t="shared" si="69"/>
        <v>0</v>
      </c>
      <c r="HC46" s="245"/>
      <c r="HD46" s="245"/>
      <c r="HE46" s="245"/>
      <c r="HF46" s="253">
        <f t="shared" si="70"/>
        <v>0</v>
      </c>
      <c r="HG46" s="245"/>
      <c r="HH46" s="245"/>
      <c r="HI46" s="245"/>
      <c r="HJ46" s="253">
        <f t="shared" si="71"/>
        <v>0</v>
      </c>
      <c r="HK46" s="245"/>
      <c r="HL46" s="245"/>
      <c r="HM46" s="245"/>
      <c r="HN46" s="253">
        <f t="shared" si="72"/>
        <v>0</v>
      </c>
      <c r="HO46" s="245"/>
      <c r="HP46" s="245"/>
      <c r="HQ46" s="245"/>
      <c r="HR46" s="253">
        <f t="shared" si="73"/>
        <v>0</v>
      </c>
      <c r="HS46" s="245"/>
      <c r="HT46" s="245"/>
      <c r="HU46" s="245"/>
      <c r="HV46" s="253">
        <f t="shared" si="74"/>
        <v>0</v>
      </c>
      <c r="HW46" s="245"/>
      <c r="HX46" s="245"/>
      <c r="HY46" s="245"/>
      <c r="HZ46" s="253">
        <f t="shared" si="75"/>
        <v>0</v>
      </c>
      <c r="IA46" s="245"/>
      <c r="IB46" s="245"/>
      <c r="IC46" s="245"/>
      <c r="ID46" s="253">
        <f t="shared" si="76"/>
        <v>0</v>
      </c>
      <c r="IE46" s="245"/>
      <c r="IF46" s="245"/>
      <c r="IG46" s="245"/>
      <c r="IH46" s="253">
        <f t="shared" si="77"/>
        <v>0</v>
      </c>
      <c r="II46" s="245"/>
      <c r="IJ46" s="245"/>
      <c r="IK46" s="245"/>
      <c r="IL46" s="253">
        <f t="shared" si="78"/>
        <v>0</v>
      </c>
      <c r="IM46" s="245"/>
      <c r="IN46" s="245"/>
      <c r="IO46" s="245"/>
      <c r="IP46" s="253">
        <f t="shared" si="79"/>
        <v>0</v>
      </c>
      <c r="IQ46" s="253">
        <f t="shared" si="80"/>
        <v>0</v>
      </c>
      <c r="IR46" s="253">
        <f t="shared" si="80"/>
        <v>0</v>
      </c>
      <c r="IS46" s="253">
        <f t="shared" si="80"/>
        <v>0</v>
      </c>
      <c r="IT46" s="253">
        <f t="shared" si="80"/>
        <v>0</v>
      </c>
    </row>
    <row r="47" spans="1:254" ht="15" customHeight="1" x14ac:dyDescent="0.2">
      <c r="A47" s="276">
        <v>383000</v>
      </c>
      <c r="B47" s="239" t="s">
        <v>972</v>
      </c>
      <c r="C47" s="245"/>
      <c r="D47" s="245"/>
      <c r="E47" s="245"/>
      <c r="F47" s="253">
        <f t="shared" si="18"/>
        <v>0</v>
      </c>
      <c r="G47" s="245"/>
      <c r="H47" s="245"/>
      <c r="I47" s="245"/>
      <c r="J47" s="253">
        <f t="shared" si="19"/>
        <v>0</v>
      </c>
      <c r="K47" s="245"/>
      <c r="L47" s="245"/>
      <c r="M47" s="245"/>
      <c r="N47" s="253">
        <f t="shared" si="20"/>
        <v>0</v>
      </c>
      <c r="O47" s="245"/>
      <c r="P47" s="245"/>
      <c r="Q47" s="245"/>
      <c r="R47" s="253">
        <f t="shared" si="21"/>
        <v>0</v>
      </c>
      <c r="S47" s="245"/>
      <c r="T47" s="245"/>
      <c r="U47" s="245"/>
      <c r="V47" s="253">
        <f t="shared" si="22"/>
        <v>0</v>
      </c>
      <c r="W47" s="245"/>
      <c r="X47" s="245"/>
      <c r="Y47" s="245"/>
      <c r="Z47" s="253">
        <f t="shared" si="23"/>
        <v>0</v>
      </c>
      <c r="AA47" s="245"/>
      <c r="AB47" s="245"/>
      <c r="AC47" s="245"/>
      <c r="AD47" s="253">
        <f t="shared" si="24"/>
        <v>0</v>
      </c>
      <c r="AE47" s="245"/>
      <c r="AF47" s="245"/>
      <c r="AG47" s="245"/>
      <c r="AH47" s="253">
        <f t="shared" si="25"/>
        <v>0</v>
      </c>
      <c r="AI47" s="245"/>
      <c r="AJ47" s="245"/>
      <c r="AK47" s="245"/>
      <c r="AL47" s="253">
        <f t="shared" si="26"/>
        <v>0</v>
      </c>
      <c r="AM47" s="245"/>
      <c r="AN47" s="245"/>
      <c r="AO47" s="245"/>
      <c r="AP47" s="253">
        <f t="shared" si="27"/>
        <v>0</v>
      </c>
      <c r="AQ47" s="245"/>
      <c r="AR47" s="245"/>
      <c r="AS47" s="245"/>
      <c r="AT47" s="253">
        <f t="shared" si="28"/>
        <v>0</v>
      </c>
      <c r="AU47" s="245"/>
      <c r="AV47" s="245"/>
      <c r="AW47" s="245"/>
      <c r="AX47" s="253">
        <f t="shared" si="29"/>
        <v>0</v>
      </c>
      <c r="AY47" s="245"/>
      <c r="AZ47" s="245"/>
      <c r="BA47" s="245"/>
      <c r="BB47" s="253">
        <f t="shared" si="30"/>
        <v>0</v>
      </c>
      <c r="BC47" s="245"/>
      <c r="BD47" s="245"/>
      <c r="BE47" s="245"/>
      <c r="BF47" s="253">
        <f t="shared" si="31"/>
        <v>0</v>
      </c>
      <c r="BG47" s="245"/>
      <c r="BH47" s="245"/>
      <c r="BI47" s="245"/>
      <c r="BJ47" s="253">
        <f t="shared" si="32"/>
        <v>0</v>
      </c>
      <c r="BK47" s="245"/>
      <c r="BL47" s="245"/>
      <c r="BM47" s="245"/>
      <c r="BN47" s="253">
        <f t="shared" si="33"/>
        <v>0</v>
      </c>
      <c r="BO47" s="245"/>
      <c r="BP47" s="245"/>
      <c r="BQ47" s="245"/>
      <c r="BR47" s="253">
        <f t="shared" si="34"/>
        <v>0</v>
      </c>
      <c r="BS47" s="245"/>
      <c r="BT47" s="245"/>
      <c r="BU47" s="245"/>
      <c r="BV47" s="253">
        <f t="shared" si="35"/>
        <v>0</v>
      </c>
      <c r="BW47" s="245"/>
      <c r="BX47" s="245"/>
      <c r="BY47" s="245"/>
      <c r="BZ47" s="253">
        <f t="shared" si="36"/>
        <v>0</v>
      </c>
      <c r="CA47" s="245"/>
      <c r="CB47" s="245"/>
      <c r="CC47" s="245"/>
      <c r="CD47" s="253">
        <f t="shared" si="37"/>
        <v>0</v>
      </c>
      <c r="CE47" s="245"/>
      <c r="CF47" s="245"/>
      <c r="CG47" s="245"/>
      <c r="CH47" s="253">
        <f t="shared" si="38"/>
        <v>0</v>
      </c>
      <c r="CI47" s="245"/>
      <c r="CJ47" s="245"/>
      <c r="CK47" s="245"/>
      <c r="CL47" s="253">
        <f t="shared" si="39"/>
        <v>0</v>
      </c>
      <c r="CM47" s="245"/>
      <c r="CN47" s="245"/>
      <c r="CO47" s="245"/>
      <c r="CP47" s="253">
        <f t="shared" si="40"/>
        <v>0</v>
      </c>
      <c r="CQ47" s="245"/>
      <c r="CR47" s="245"/>
      <c r="CS47" s="245"/>
      <c r="CT47" s="253">
        <f t="shared" si="41"/>
        <v>0</v>
      </c>
      <c r="CU47" s="245"/>
      <c r="CV47" s="245"/>
      <c r="CW47" s="245"/>
      <c r="CX47" s="253">
        <f t="shared" si="42"/>
        <v>0</v>
      </c>
      <c r="CY47" s="245"/>
      <c r="CZ47" s="245"/>
      <c r="DA47" s="245"/>
      <c r="DB47" s="253">
        <f t="shared" si="43"/>
        <v>0</v>
      </c>
      <c r="DC47" s="245"/>
      <c r="DD47" s="245"/>
      <c r="DE47" s="245"/>
      <c r="DF47" s="253">
        <f t="shared" si="44"/>
        <v>0</v>
      </c>
      <c r="DG47" s="245"/>
      <c r="DH47" s="245"/>
      <c r="DI47" s="245"/>
      <c r="DJ47" s="253">
        <f t="shared" si="45"/>
        <v>0</v>
      </c>
      <c r="DK47" s="245"/>
      <c r="DL47" s="245"/>
      <c r="DM47" s="245"/>
      <c r="DN47" s="253">
        <f t="shared" si="46"/>
        <v>0</v>
      </c>
      <c r="DO47" s="245"/>
      <c r="DP47" s="245"/>
      <c r="DQ47" s="245"/>
      <c r="DR47" s="253">
        <f t="shared" si="47"/>
        <v>0</v>
      </c>
      <c r="DS47" s="245"/>
      <c r="DT47" s="245"/>
      <c r="DU47" s="245"/>
      <c r="DV47" s="253">
        <f t="shared" si="48"/>
        <v>0</v>
      </c>
      <c r="DW47" s="245"/>
      <c r="DX47" s="245"/>
      <c r="DY47" s="245"/>
      <c r="DZ47" s="253">
        <f t="shared" si="49"/>
        <v>0</v>
      </c>
      <c r="EA47" s="245"/>
      <c r="EB47" s="245"/>
      <c r="EC47" s="245"/>
      <c r="ED47" s="253">
        <f t="shared" si="50"/>
        <v>0</v>
      </c>
      <c r="EE47" s="245"/>
      <c r="EF47" s="245"/>
      <c r="EG47" s="245"/>
      <c r="EH47" s="253">
        <f t="shared" si="51"/>
        <v>0</v>
      </c>
      <c r="EI47" s="245"/>
      <c r="EJ47" s="245"/>
      <c r="EK47" s="245"/>
      <c r="EL47" s="253">
        <f t="shared" si="52"/>
        <v>0</v>
      </c>
      <c r="EM47" s="245"/>
      <c r="EN47" s="245"/>
      <c r="EO47" s="245"/>
      <c r="EP47" s="253">
        <f t="shared" si="53"/>
        <v>0</v>
      </c>
      <c r="EQ47" s="245"/>
      <c r="ER47" s="245"/>
      <c r="ES47" s="245"/>
      <c r="ET47" s="253">
        <f t="shared" si="54"/>
        <v>0</v>
      </c>
      <c r="EU47" s="245"/>
      <c r="EV47" s="245"/>
      <c r="EW47" s="245"/>
      <c r="EX47" s="253">
        <f t="shared" si="55"/>
        <v>0</v>
      </c>
      <c r="EY47" s="245"/>
      <c r="EZ47" s="245"/>
      <c r="FA47" s="245"/>
      <c r="FB47" s="253">
        <f t="shared" si="56"/>
        <v>0</v>
      </c>
      <c r="FC47" s="245"/>
      <c r="FD47" s="245"/>
      <c r="FE47" s="245"/>
      <c r="FF47" s="253">
        <f t="shared" si="57"/>
        <v>0</v>
      </c>
      <c r="FG47" s="245"/>
      <c r="FH47" s="245"/>
      <c r="FI47" s="245"/>
      <c r="FJ47" s="253">
        <f t="shared" si="58"/>
        <v>0</v>
      </c>
      <c r="FK47" s="245"/>
      <c r="FL47" s="245"/>
      <c r="FM47" s="245"/>
      <c r="FN47" s="253">
        <f t="shared" si="59"/>
        <v>0</v>
      </c>
      <c r="FO47" s="245"/>
      <c r="FP47" s="245"/>
      <c r="FQ47" s="245"/>
      <c r="FR47" s="253">
        <f t="shared" si="60"/>
        <v>0</v>
      </c>
      <c r="FS47" s="245"/>
      <c r="FT47" s="245"/>
      <c r="FU47" s="245"/>
      <c r="FV47" s="253">
        <f t="shared" si="61"/>
        <v>0</v>
      </c>
      <c r="FW47" s="245"/>
      <c r="FX47" s="245"/>
      <c r="FY47" s="245"/>
      <c r="FZ47" s="253">
        <f t="shared" si="62"/>
        <v>0</v>
      </c>
      <c r="GA47" s="245"/>
      <c r="GB47" s="245"/>
      <c r="GC47" s="245"/>
      <c r="GD47" s="253">
        <f t="shared" si="63"/>
        <v>0</v>
      </c>
      <c r="GE47" s="245"/>
      <c r="GF47" s="245"/>
      <c r="GG47" s="245"/>
      <c r="GH47" s="253">
        <f t="shared" si="64"/>
        <v>0</v>
      </c>
      <c r="GI47" s="245"/>
      <c r="GJ47" s="245"/>
      <c r="GK47" s="245"/>
      <c r="GL47" s="253">
        <f t="shared" si="65"/>
        <v>0</v>
      </c>
      <c r="GM47" s="245"/>
      <c r="GN47" s="245"/>
      <c r="GO47" s="245"/>
      <c r="GP47" s="253">
        <f t="shared" si="66"/>
        <v>0</v>
      </c>
      <c r="GQ47" s="245"/>
      <c r="GR47" s="245"/>
      <c r="GS47" s="245"/>
      <c r="GT47" s="253">
        <f t="shared" si="67"/>
        <v>0</v>
      </c>
      <c r="GU47" s="245"/>
      <c r="GV47" s="245"/>
      <c r="GW47" s="245"/>
      <c r="GX47" s="253">
        <f t="shared" si="68"/>
        <v>0</v>
      </c>
      <c r="GY47" s="245"/>
      <c r="GZ47" s="245"/>
      <c r="HA47" s="245"/>
      <c r="HB47" s="253">
        <f t="shared" si="69"/>
        <v>0</v>
      </c>
      <c r="HC47" s="245"/>
      <c r="HD47" s="245"/>
      <c r="HE47" s="245"/>
      <c r="HF47" s="253">
        <f t="shared" si="70"/>
        <v>0</v>
      </c>
      <c r="HG47" s="245"/>
      <c r="HH47" s="245"/>
      <c r="HI47" s="245"/>
      <c r="HJ47" s="253">
        <f t="shared" si="71"/>
        <v>0</v>
      </c>
      <c r="HK47" s="245"/>
      <c r="HL47" s="245"/>
      <c r="HM47" s="245"/>
      <c r="HN47" s="253">
        <f t="shared" si="72"/>
        <v>0</v>
      </c>
      <c r="HO47" s="245"/>
      <c r="HP47" s="245"/>
      <c r="HQ47" s="245"/>
      <c r="HR47" s="253">
        <f t="shared" si="73"/>
        <v>0</v>
      </c>
      <c r="HS47" s="245"/>
      <c r="HT47" s="245"/>
      <c r="HU47" s="245"/>
      <c r="HV47" s="253">
        <f t="shared" si="74"/>
        <v>0</v>
      </c>
      <c r="HW47" s="245"/>
      <c r="HX47" s="245"/>
      <c r="HY47" s="245"/>
      <c r="HZ47" s="253">
        <f t="shared" si="75"/>
        <v>0</v>
      </c>
      <c r="IA47" s="245"/>
      <c r="IB47" s="245"/>
      <c r="IC47" s="245"/>
      <c r="ID47" s="253">
        <f t="shared" si="76"/>
        <v>0</v>
      </c>
      <c r="IE47" s="245"/>
      <c r="IF47" s="245"/>
      <c r="IG47" s="245"/>
      <c r="IH47" s="253">
        <f t="shared" si="77"/>
        <v>0</v>
      </c>
      <c r="II47" s="245"/>
      <c r="IJ47" s="245"/>
      <c r="IK47" s="245"/>
      <c r="IL47" s="253">
        <f t="shared" si="78"/>
        <v>0</v>
      </c>
      <c r="IM47" s="245"/>
      <c r="IN47" s="245"/>
      <c r="IO47" s="245"/>
      <c r="IP47" s="253">
        <f t="shared" si="79"/>
        <v>0</v>
      </c>
      <c r="IQ47" s="253">
        <f t="shared" si="80"/>
        <v>0</v>
      </c>
      <c r="IR47" s="253">
        <f t="shared" si="80"/>
        <v>0</v>
      </c>
      <c r="IS47" s="253">
        <f t="shared" si="80"/>
        <v>0</v>
      </c>
      <c r="IT47" s="253">
        <f t="shared" si="80"/>
        <v>0</v>
      </c>
    </row>
    <row r="48" spans="1:254" ht="15" customHeight="1" x14ac:dyDescent="0.2">
      <c r="A48" s="276">
        <v>520000</v>
      </c>
      <c r="B48" s="239" t="s">
        <v>1393</v>
      </c>
      <c r="C48" s="245"/>
      <c r="D48" s="245"/>
      <c r="E48" s="245"/>
      <c r="F48" s="253">
        <f t="shared" si="18"/>
        <v>0</v>
      </c>
      <c r="G48" s="245"/>
      <c r="H48" s="245"/>
      <c r="I48" s="245"/>
      <c r="J48" s="253">
        <f t="shared" si="19"/>
        <v>0</v>
      </c>
      <c r="K48" s="245"/>
      <c r="L48" s="245"/>
      <c r="M48" s="245"/>
      <c r="N48" s="253">
        <f t="shared" si="20"/>
        <v>0</v>
      </c>
      <c r="O48" s="245"/>
      <c r="P48" s="245"/>
      <c r="Q48" s="245"/>
      <c r="R48" s="253">
        <f t="shared" si="21"/>
        <v>0</v>
      </c>
      <c r="S48" s="245"/>
      <c r="T48" s="245"/>
      <c r="U48" s="245"/>
      <c r="V48" s="253">
        <f t="shared" si="22"/>
        <v>0</v>
      </c>
      <c r="W48" s="245"/>
      <c r="X48" s="245"/>
      <c r="Y48" s="245"/>
      <c r="Z48" s="253">
        <f t="shared" si="23"/>
        <v>0</v>
      </c>
      <c r="AA48" s="245"/>
      <c r="AB48" s="245"/>
      <c r="AC48" s="245"/>
      <c r="AD48" s="253">
        <f t="shared" si="24"/>
        <v>0</v>
      </c>
      <c r="AE48" s="245"/>
      <c r="AF48" s="245"/>
      <c r="AG48" s="245"/>
      <c r="AH48" s="253">
        <f t="shared" si="25"/>
        <v>0</v>
      </c>
      <c r="AI48" s="245"/>
      <c r="AJ48" s="245"/>
      <c r="AK48" s="245"/>
      <c r="AL48" s="253">
        <f t="shared" si="26"/>
        <v>0</v>
      </c>
      <c r="AM48" s="245"/>
      <c r="AN48" s="245"/>
      <c r="AO48" s="245"/>
      <c r="AP48" s="253">
        <f t="shared" si="27"/>
        <v>0</v>
      </c>
      <c r="AQ48" s="245"/>
      <c r="AR48" s="245"/>
      <c r="AS48" s="245"/>
      <c r="AT48" s="253">
        <f t="shared" si="28"/>
        <v>0</v>
      </c>
      <c r="AU48" s="245"/>
      <c r="AV48" s="245"/>
      <c r="AW48" s="245"/>
      <c r="AX48" s="253">
        <f t="shared" si="29"/>
        <v>0</v>
      </c>
      <c r="AY48" s="245"/>
      <c r="AZ48" s="245"/>
      <c r="BA48" s="245"/>
      <c r="BB48" s="253">
        <f t="shared" si="30"/>
        <v>0</v>
      </c>
      <c r="BC48" s="245"/>
      <c r="BD48" s="245"/>
      <c r="BE48" s="245"/>
      <c r="BF48" s="253">
        <f t="shared" si="31"/>
        <v>0</v>
      </c>
      <c r="BG48" s="245"/>
      <c r="BH48" s="245"/>
      <c r="BI48" s="245"/>
      <c r="BJ48" s="253">
        <f t="shared" si="32"/>
        <v>0</v>
      </c>
      <c r="BK48" s="245"/>
      <c r="BL48" s="245"/>
      <c r="BM48" s="245"/>
      <c r="BN48" s="253">
        <f t="shared" si="33"/>
        <v>0</v>
      </c>
      <c r="BO48" s="245"/>
      <c r="BP48" s="245"/>
      <c r="BQ48" s="245"/>
      <c r="BR48" s="253">
        <f t="shared" si="34"/>
        <v>0</v>
      </c>
      <c r="BS48" s="245"/>
      <c r="BT48" s="245"/>
      <c r="BU48" s="245"/>
      <c r="BV48" s="253">
        <f t="shared" si="35"/>
        <v>0</v>
      </c>
      <c r="BW48" s="245"/>
      <c r="BX48" s="245"/>
      <c r="BY48" s="245"/>
      <c r="BZ48" s="253">
        <f t="shared" si="36"/>
        <v>0</v>
      </c>
      <c r="CA48" s="245"/>
      <c r="CB48" s="245"/>
      <c r="CC48" s="245"/>
      <c r="CD48" s="253">
        <f t="shared" si="37"/>
        <v>0</v>
      </c>
      <c r="CE48" s="245"/>
      <c r="CF48" s="245"/>
      <c r="CG48" s="245"/>
      <c r="CH48" s="253">
        <f t="shared" si="38"/>
        <v>0</v>
      </c>
      <c r="CI48" s="245"/>
      <c r="CJ48" s="245"/>
      <c r="CK48" s="245"/>
      <c r="CL48" s="253">
        <f t="shared" si="39"/>
        <v>0</v>
      </c>
      <c r="CM48" s="245"/>
      <c r="CN48" s="245"/>
      <c r="CO48" s="245"/>
      <c r="CP48" s="253">
        <f t="shared" si="40"/>
        <v>0</v>
      </c>
      <c r="CQ48" s="245"/>
      <c r="CR48" s="245"/>
      <c r="CS48" s="245"/>
      <c r="CT48" s="253">
        <f t="shared" si="41"/>
        <v>0</v>
      </c>
      <c r="CU48" s="245"/>
      <c r="CV48" s="245"/>
      <c r="CW48" s="245"/>
      <c r="CX48" s="253">
        <f t="shared" si="42"/>
        <v>0</v>
      </c>
      <c r="CY48" s="245"/>
      <c r="CZ48" s="245"/>
      <c r="DA48" s="245"/>
      <c r="DB48" s="253">
        <f t="shared" si="43"/>
        <v>0</v>
      </c>
      <c r="DC48" s="245"/>
      <c r="DD48" s="245"/>
      <c r="DE48" s="245"/>
      <c r="DF48" s="253">
        <f t="shared" si="44"/>
        <v>0</v>
      </c>
      <c r="DG48" s="245"/>
      <c r="DH48" s="245"/>
      <c r="DI48" s="245"/>
      <c r="DJ48" s="253">
        <f t="shared" si="45"/>
        <v>0</v>
      </c>
      <c r="DK48" s="245"/>
      <c r="DL48" s="245"/>
      <c r="DM48" s="245"/>
      <c r="DN48" s="253">
        <f t="shared" si="46"/>
        <v>0</v>
      </c>
      <c r="DO48" s="245"/>
      <c r="DP48" s="245"/>
      <c r="DQ48" s="245"/>
      <c r="DR48" s="253">
        <f t="shared" si="47"/>
        <v>0</v>
      </c>
      <c r="DS48" s="245"/>
      <c r="DT48" s="245"/>
      <c r="DU48" s="245"/>
      <c r="DV48" s="253">
        <f t="shared" si="48"/>
        <v>0</v>
      </c>
      <c r="DW48" s="245"/>
      <c r="DX48" s="245"/>
      <c r="DY48" s="245"/>
      <c r="DZ48" s="253"/>
      <c r="EA48" s="245"/>
      <c r="EB48" s="245"/>
      <c r="EC48" s="245"/>
      <c r="ED48" s="253">
        <f t="shared" si="50"/>
        <v>0</v>
      </c>
      <c r="EE48" s="245"/>
      <c r="EF48" s="245"/>
      <c r="EG48" s="245"/>
      <c r="EH48" s="253">
        <f t="shared" si="51"/>
        <v>0</v>
      </c>
      <c r="EI48" s="245"/>
      <c r="EJ48" s="245"/>
      <c r="EK48" s="245"/>
      <c r="EL48" s="253">
        <f t="shared" si="52"/>
        <v>0</v>
      </c>
      <c r="EM48" s="245"/>
      <c r="EN48" s="245"/>
      <c r="EO48" s="245"/>
      <c r="EP48" s="253">
        <f t="shared" si="53"/>
        <v>0</v>
      </c>
      <c r="EQ48" s="245"/>
      <c r="ER48" s="245"/>
      <c r="ES48" s="245"/>
      <c r="ET48" s="253">
        <f t="shared" si="54"/>
        <v>0</v>
      </c>
      <c r="EU48" s="245"/>
      <c r="EV48" s="245"/>
      <c r="EW48" s="245"/>
      <c r="EX48" s="253">
        <f t="shared" si="55"/>
        <v>0</v>
      </c>
      <c r="EY48" s="245"/>
      <c r="EZ48" s="245"/>
      <c r="FA48" s="245"/>
      <c r="FB48" s="253">
        <f t="shared" si="56"/>
        <v>0</v>
      </c>
      <c r="FC48" s="245"/>
      <c r="FD48" s="245"/>
      <c r="FE48" s="245"/>
      <c r="FF48" s="253">
        <f t="shared" si="57"/>
        <v>0</v>
      </c>
      <c r="FG48" s="245"/>
      <c r="FH48" s="245"/>
      <c r="FI48" s="245"/>
      <c r="FJ48" s="253">
        <f t="shared" si="58"/>
        <v>0</v>
      </c>
      <c r="FK48" s="245"/>
      <c r="FL48" s="245"/>
      <c r="FM48" s="245"/>
      <c r="FN48" s="253">
        <f t="shared" si="59"/>
        <v>0</v>
      </c>
      <c r="FO48" s="245"/>
      <c r="FP48" s="245"/>
      <c r="FQ48" s="245"/>
      <c r="FR48" s="253">
        <f t="shared" si="60"/>
        <v>0</v>
      </c>
      <c r="FS48" s="245"/>
      <c r="FT48" s="245"/>
      <c r="FU48" s="245"/>
      <c r="FV48" s="253">
        <f t="shared" si="61"/>
        <v>0</v>
      </c>
      <c r="FW48" s="245"/>
      <c r="FX48" s="245"/>
      <c r="FY48" s="245"/>
      <c r="FZ48" s="253">
        <f t="shared" si="62"/>
        <v>0</v>
      </c>
      <c r="GA48" s="245"/>
      <c r="GB48" s="245"/>
      <c r="GC48" s="245"/>
      <c r="GD48" s="253">
        <f t="shared" si="63"/>
        <v>0</v>
      </c>
      <c r="GE48" s="245"/>
      <c r="GF48" s="245"/>
      <c r="GG48" s="245"/>
      <c r="GH48" s="253">
        <f t="shared" si="64"/>
        <v>0</v>
      </c>
      <c r="GI48" s="245"/>
      <c r="GJ48" s="245"/>
      <c r="GK48" s="245"/>
      <c r="GL48" s="253">
        <f t="shared" si="65"/>
        <v>0</v>
      </c>
      <c r="GM48" s="245"/>
      <c r="GN48" s="245"/>
      <c r="GO48" s="245"/>
      <c r="GP48" s="253">
        <f t="shared" si="66"/>
        <v>0</v>
      </c>
      <c r="GQ48" s="245"/>
      <c r="GR48" s="245"/>
      <c r="GS48" s="245"/>
      <c r="GT48" s="253">
        <f t="shared" si="67"/>
        <v>0</v>
      </c>
      <c r="GU48" s="245"/>
      <c r="GV48" s="245"/>
      <c r="GW48" s="245"/>
      <c r="GX48" s="253">
        <f t="shared" si="68"/>
        <v>0</v>
      </c>
      <c r="GY48" s="245"/>
      <c r="GZ48" s="245"/>
      <c r="HA48" s="245"/>
      <c r="HB48" s="253">
        <f t="shared" si="69"/>
        <v>0</v>
      </c>
      <c r="HC48" s="245"/>
      <c r="HD48" s="245"/>
      <c r="HE48" s="245"/>
      <c r="HF48" s="253">
        <f t="shared" si="70"/>
        <v>0</v>
      </c>
      <c r="HG48" s="245"/>
      <c r="HH48" s="245"/>
      <c r="HI48" s="245"/>
      <c r="HJ48" s="253">
        <f t="shared" si="71"/>
        <v>0</v>
      </c>
      <c r="HK48" s="245"/>
      <c r="HL48" s="245"/>
      <c r="HM48" s="245"/>
      <c r="HN48" s="253">
        <f t="shared" si="72"/>
        <v>0</v>
      </c>
      <c r="HO48" s="245"/>
      <c r="HP48" s="245"/>
      <c r="HQ48" s="245"/>
      <c r="HR48" s="253">
        <f t="shared" si="73"/>
        <v>0</v>
      </c>
      <c r="HS48" s="245"/>
      <c r="HT48" s="245"/>
      <c r="HU48" s="245"/>
      <c r="HV48" s="253">
        <f t="shared" si="74"/>
        <v>0</v>
      </c>
      <c r="HW48" s="245"/>
      <c r="HX48" s="245"/>
      <c r="HY48" s="245"/>
      <c r="HZ48" s="253">
        <f t="shared" si="75"/>
        <v>0</v>
      </c>
      <c r="IA48" s="245"/>
      <c r="IB48" s="245"/>
      <c r="IC48" s="245"/>
      <c r="ID48" s="253">
        <f t="shared" si="76"/>
        <v>0</v>
      </c>
      <c r="IE48" s="245"/>
      <c r="IF48" s="245"/>
      <c r="IG48" s="245"/>
      <c r="IH48" s="253">
        <f t="shared" si="77"/>
        <v>0</v>
      </c>
      <c r="II48" s="245"/>
      <c r="IJ48" s="245"/>
      <c r="IK48" s="245"/>
      <c r="IL48" s="253">
        <f t="shared" si="78"/>
        <v>0</v>
      </c>
      <c r="IM48" s="245"/>
      <c r="IN48" s="245"/>
      <c r="IO48" s="245"/>
      <c r="IP48" s="253">
        <f t="shared" si="79"/>
        <v>0</v>
      </c>
      <c r="IQ48" s="253">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53">
        <f t="shared" si="81"/>
        <v>0</v>
      </c>
      <c r="IS48" s="253">
        <f t="shared" si="81"/>
        <v>0</v>
      </c>
      <c r="IT48" s="253">
        <f t="shared" si="81"/>
        <v>0</v>
      </c>
    </row>
    <row r="49" spans="1:254" ht="15" customHeight="1" x14ac:dyDescent="0.2">
      <c r="A49" s="276">
        <v>384000</v>
      </c>
      <c r="B49" s="239" t="s">
        <v>1365</v>
      </c>
      <c r="C49" s="245"/>
      <c r="D49" s="245"/>
      <c r="E49" s="245"/>
      <c r="F49" s="253">
        <f t="shared" si="18"/>
        <v>0</v>
      </c>
      <c r="G49" s="245"/>
      <c r="H49" s="245"/>
      <c r="I49" s="245"/>
      <c r="J49" s="253">
        <f t="shared" si="19"/>
        <v>0</v>
      </c>
      <c r="K49" s="245"/>
      <c r="L49" s="245"/>
      <c r="M49" s="245"/>
      <c r="N49" s="253">
        <f t="shared" si="20"/>
        <v>0</v>
      </c>
      <c r="O49" s="245"/>
      <c r="P49" s="245"/>
      <c r="Q49" s="245"/>
      <c r="R49" s="253">
        <f t="shared" si="21"/>
        <v>0</v>
      </c>
      <c r="S49" s="245"/>
      <c r="T49" s="245"/>
      <c r="U49" s="245"/>
      <c r="V49" s="253">
        <f t="shared" si="22"/>
        <v>0</v>
      </c>
      <c r="W49" s="245"/>
      <c r="X49" s="245"/>
      <c r="Y49" s="245"/>
      <c r="Z49" s="253">
        <f t="shared" si="23"/>
        <v>0</v>
      </c>
      <c r="AA49" s="245"/>
      <c r="AB49" s="245"/>
      <c r="AC49" s="245"/>
      <c r="AD49" s="253">
        <f t="shared" si="24"/>
        <v>0</v>
      </c>
      <c r="AE49" s="245"/>
      <c r="AF49" s="245"/>
      <c r="AG49" s="245"/>
      <c r="AH49" s="253">
        <f t="shared" si="25"/>
        <v>0</v>
      </c>
      <c r="AI49" s="245"/>
      <c r="AJ49" s="245"/>
      <c r="AK49" s="245"/>
      <c r="AL49" s="253">
        <f t="shared" si="26"/>
        <v>0</v>
      </c>
      <c r="AM49" s="245"/>
      <c r="AN49" s="245"/>
      <c r="AO49" s="245"/>
      <c r="AP49" s="253">
        <f t="shared" si="27"/>
        <v>0</v>
      </c>
      <c r="AQ49" s="245"/>
      <c r="AR49" s="245"/>
      <c r="AS49" s="245"/>
      <c r="AT49" s="253">
        <f t="shared" si="28"/>
        <v>0</v>
      </c>
      <c r="AU49" s="245"/>
      <c r="AV49" s="245"/>
      <c r="AW49" s="245"/>
      <c r="AX49" s="253">
        <f t="shared" si="29"/>
        <v>0</v>
      </c>
      <c r="AY49" s="245"/>
      <c r="AZ49" s="245"/>
      <c r="BA49" s="245"/>
      <c r="BB49" s="253">
        <f t="shared" si="30"/>
        <v>0</v>
      </c>
      <c r="BC49" s="245"/>
      <c r="BD49" s="245"/>
      <c r="BE49" s="245"/>
      <c r="BF49" s="253">
        <f t="shared" si="31"/>
        <v>0</v>
      </c>
      <c r="BG49" s="245"/>
      <c r="BH49" s="245"/>
      <c r="BI49" s="245"/>
      <c r="BJ49" s="253">
        <f t="shared" si="32"/>
        <v>0</v>
      </c>
      <c r="BK49" s="245"/>
      <c r="BL49" s="245"/>
      <c r="BM49" s="245"/>
      <c r="BN49" s="253">
        <f t="shared" si="33"/>
        <v>0</v>
      </c>
      <c r="BO49" s="245"/>
      <c r="BP49" s="245"/>
      <c r="BQ49" s="245"/>
      <c r="BR49" s="253">
        <f t="shared" si="34"/>
        <v>0</v>
      </c>
      <c r="BS49" s="245"/>
      <c r="BT49" s="245"/>
      <c r="BU49" s="245"/>
      <c r="BV49" s="253">
        <f t="shared" si="35"/>
        <v>0</v>
      </c>
      <c r="BW49" s="245"/>
      <c r="BX49" s="245"/>
      <c r="BY49" s="245"/>
      <c r="BZ49" s="253">
        <f t="shared" si="36"/>
        <v>0</v>
      </c>
      <c r="CA49" s="245"/>
      <c r="CB49" s="245"/>
      <c r="CC49" s="245"/>
      <c r="CD49" s="253">
        <f t="shared" si="37"/>
        <v>0</v>
      </c>
      <c r="CE49" s="245"/>
      <c r="CF49" s="245"/>
      <c r="CG49" s="245"/>
      <c r="CH49" s="253">
        <f t="shared" si="38"/>
        <v>0</v>
      </c>
      <c r="CI49" s="245"/>
      <c r="CJ49" s="245"/>
      <c r="CK49" s="245"/>
      <c r="CL49" s="253">
        <f t="shared" si="39"/>
        <v>0</v>
      </c>
      <c r="CM49" s="245"/>
      <c r="CN49" s="245"/>
      <c r="CO49" s="245"/>
      <c r="CP49" s="253">
        <f t="shared" si="40"/>
        <v>0</v>
      </c>
      <c r="CQ49" s="245"/>
      <c r="CR49" s="245"/>
      <c r="CS49" s="245"/>
      <c r="CT49" s="253">
        <f t="shared" si="41"/>
        <v>0</v>
      </c>
      <c r="CU49" s="245"/>
      <c r="CV49" s="245"/>
      <c r="CW49" s="245"/>
      <c r="CX49" s="253">
        <f t="shared" si="42"/>
        <v>0</v>
      </c>
      <c r="CY49" s="245"/>
      <c r="CZ49" s="245"/>
      <c r="DA49" s="245"/>
      <c r="DB49" s="253">
        <f t="shared" si="43"/>
        <v>0</v>
      </c>
      <c r="DC49" s="245"/>
      <c r="DD49" s="245"/>
      <c r="DE49" s="245"/>
      <c r="DF49" s="253">
        <f t="shared" si="44"/>
        <v>0</v>
      </c>
      <c r="DG49" s="245"/>
      <c r="DH49" s="245"/>
      <c r="DI49" s="245"/>
      <c r="DJ49" s="253">
        <f t="shared" si="45"/>
        <v>0</v>
      </c>
      <c r="DK49" s="245"/>
      <c r="DL49" s="245"/>
      <c r="DM49" s="245"/>
      <c r="DN49" s="253">
        <f t="shared" si="46"/>
        <v>0</v>
      </c>
      <c r="DO49" s="245"/>
      <c r="DP49" s="245"/>
      <c r="DQ49" s="245"/>
      <c r="DR49" s="253">
        <f t="shared" si="47"/>
        <v>0</v>
      </c>
      <c r="DS49" s="245"/>
      <c r="DT49" s="245"/>
      <c r="DU49" s="245"/>
      <c r="DV49" s="253">
        <f t="shared" si="48"/>
        <v>0</v>
      </c>
      <c r="DW49" s="245"/>
      <c r="DX49" s="245"/>
      <c r="DY49" s="245"/>
      <c r="DZ49" s="253"/>
      <c r="EA49" s="245"/>
      <c r="EB49" s="245"/>
      <c r="EC49" s="245"/>
      <c r="ED49" s="253">
        <f t="shared" si="50"/>
        <v>0</v>
      </c>
      <c r="EE49" s="245"/>
      <c r="EF49" s="245"/>
      <c r="EG49" s="245"/>
      <c r="EH49" s="253">
        <f t="shared" si="51"/>
        <v>0</v>
      </c>
      <c r="EI49" s="245"/>
      <c r="EJ49" s="245"/>
      <c r="EK49" s="245"/>
      <c r="EL49" s="253">
        <f t="shared" si="52"/>
        <v>0</v>
      </c>
      <c r="EM49" s="245"/>
      <c r="EN49" s="245"/>
      <c r="EO49" s="245"/>
      <c r="EP49" s="253">
        <f t="shared" si="53"/>
        <v>0</v>
      </c>
      <c r="EQ49" s="245"/>
      <c r="ER49" s="245"/>
      <c r="ES49" s="245"/>
      <c r="ET49" s="253">
        <f t="shared" si="54"/>
        <v>0</v>
      </c>
      <c r="EU49" s="245"/>
      <c r="EV49" s="245"/>
      <c r="EW49" s="245"/>
      <c r="EX49" s="253">
        <f t="shared" si="55"/>
        <v>0</v>
      </c>
      <c r="EY49" s="245"/>
      <c r="EZ49" s="245"/>
      <c r="FA49" s="245"/>
      <c r="FB49" s="253">
        <f t="shared" si="56"/>
        <v>0</v>
      </c>
      <c r="FC49" s="245"/>
      <c r="FD49" s="245"/>
      <c r="FE49" s="245"/>
      <c r="FF49" s="253">
        <f t="shared" si="57"/>
        <v>0</v>
      </c>
      <c r="FG49" s="245"/>
      <c r="FH49" s="245"/>
      <c r="FI49" s="245"/>
      <c r="FJ49" s="253">
        <f t="shared" si="58"/>
        <v>0</v>
      </c>
      <c r="FK49" s="245"/>
      <c r="FL49" s="245"/>
      <c r="FM49" s="245"/>
      <c r="FN49" s="253">
        <f t="shared" si="59"/>
        <v>0</v>
      </c>
      <c r="FO49" s="245"/>
      <c r="FP49" s="245"/>
      <c r="FQ49" s="245"/>
      <c r="FR49" s="253">
        <f t="shared" si="60"/>
        <v>0</v>
      </c>
      <c r="FS49" s="245"/>
      <c r="FT49" s="245"/>
      <c r="FU49" s="245"/>
      <c r="FV49" s="253">
        <f t="shared" si="61"/>
        <v>0</v>
      </c>
      <c r="FW49" s="245"/>
      <c r="FX49" s="245"/>
      <c r="FY49" s="245"/>
      <c r="FZ49" s="253">
        <f t="shared" si="62"/>
        <v>0</v>
      </c>
      <c r="GA49" s="245"/>
      <c r="GB49" s="245"/>
      <c r="GC49" s="245"/>
      <c r="GD49" s="253">
        <f t="shared" si="63"/>
        <v>0</v>
      </c>
      <c r="GE49" s="245"/>
      <c r="GF49" s="245"/>
      <c r="GG49" s="245"/>
      <c r="GH49" s="253">
        <f t="shared" si="64"/>
        <v>0</v>
      </c>
      <c r="GI49" s="245"/>
      <c r="GJ49" s="245"/>
      <c r="GK49" s="245"/>
      <c r="GL49" s="253">
        <f t="shared" si="65"/>
        <v>0</v>
      </c>
      <c r="GM49" s="245"/>
      <c r="GN49" s="245"/>
      <c r="GO49" s="245"/>
      <c r="GP49" s="253">
        <f t="shared" si="66"/>
        <v>0</v>
      </c>
      <c r="GQ49" s="245"/>
      <c r="GR49" s="245"/>
      <c r="GS49" s="245"/>
      <c r="GT49" s="253">
        <f t="shared" si="67"/>
        <v>0</v>
      </c>
      <c r="GU49" s="245"/>
      <c r="GV49" s="245"/>
      <c r="GW49" s="245"/>
      <c r="GX49" s="253">
        <f t="shared" si="68"/>
        <v>0</v>
      </c>
      <c r="GY49" s="245"/>
      <c r="GZ49" s="245"/>
      <c r="HA49" s="245"/>
      <c r="HB49" s="253">
        <f t="shared" si="69"/>
        <v>0</v>
      </c>
      <c r="HC49" s="245"/>
      <c r="HD49" s="245"/>
      <c r="HE49" s="245"/>
      <c r="HF49" s="253">
        <f t="shared" si="70"/>
        <v>0</v>
      </c>
      <c r="HG49" s="245"/>
      <c r="HH49" s="245"/>
      <c r="HI49" s="245"/>
      <c r="HJ49" s="253">
        <f t="shared" si="71"/>
        <v>0</v>
      </c>
      <c r="HK49" s="245"/>
      <c r="HL49" s="245"/>
      <c r="HM49" s="245"/>
      <c r="HN49" s="253">
        <f t="shared" si="72"/>
        <v>0</v>
      </c>
      <c r="HO49" s="245"/>
      <c r="HP49" s="245"/>
      <c r="HQ49" s="245"/>
      <c r="HR49" s="253">
        <f t="shared" si="73"/>
        <v>0</v>
      </c>
      <c r="HS49" s="245"/>
      <c r="HT49" s="245"/>
      <c r="HU49" s="245"/>
      <c r="HV49" s="253">
        <f t="shared" si="74"/>
        <v>0</v>
      </c>
      <c r="HW49" s="245"/>
      <c r="HX49" s="245"/>
      <c r="HY49" s="245"/>
      <c r="HZ49" s="253">
        <f t="shared" si="75"/>
        <v>0</v>
      </c>
      <c r="IA49" s="245"/>
      <c r="IB49" s="245"/>
      <c r="IC49" s="245"/>
      <c r="ID49" s="253">
        <f t="shared" si="76"/>
        <v>0</v>
      </c>
      <c r="IE49" s="245"/>
      <c r="IF49" s="245"/>
      <c r="IG49" s="245"/>
      <c r="IH49" s="253">
        <f t="shared" si="77"/>
        <v>0</v>
      </c>
      <c r="II49" s="245"/>
      <c r="IJ49" s="245"/>
      <c r="IK49" s="245"/>
      <c r="IL49" s="253">
        <f t="shared" si="78"/>
        <v>0</v>
      </c>
      <c r="IM49" s="245"/>
      <c r="IN49" s="245"/>
      <c r="IO49" s="245"/>
      <c r="IP49" s="253">
        <f t="shared" si="79"/>
        <v>0</v>
      </c>
      <c r="IQ49" s="253">
        <f t="shared" si="81"/>
        <v>0</v>
      </c>
      <c r="IR49" s="253">
        <f t="shared" si="81"/>
        <v>0</v>
      </c>
      <c r="IS49" s="253">
        <f t="shared" si="81"/>
        <v>0</v>
      </c>
      <c r="IT49" s="253">
        <f t="shared" si="81"/>
        <v>0</v>
      </c>
    </row>
    <row r="50" spans="1:254" ht="15" customHeight="1" x14ac:dyDescent="0.2">
      <c r="A50" s="276">
        <v>385000</v>
      </c>
      <c r="B50" s="239" t="s">
        <v>1362</v>
      </c>
      <c r="C50" s="245"/>
      <c r="D50" s="245"/>
      <c r="E50" s="245"/>
      <c r="F50" s="253">
        <f t="shared" si="18"/>
        <v>0</v>
      </c>
      <c r="G50" s="245"/>
      <c r="H50" s="245"/>
      <c r="I50" s="245"/>
      <c r="J50" s="253">
        <f t="shared" si="19"/>
        <v>0</v>
      </c>
      <c r="K50" s="245"/>
      <c r="L50" s="245"/>
      <c r="M50" s="245"/>
      <c r="N50" s="253">
        <f t="shared" si="20"/>
        <v>0</v>
      </c>
      <c r="O50" s="245"/>
      <c r="P50" s="245"/>
      <c r="Q50" s="245"/>
      <c r="R50" s="253">
        <f t="shared" si="21"/>
        <v>0</v>
      </c>
      <c r="S50" s="245"/>
      <c r="T50" s="245"/>
      <c r="U50" s="245"/>
      <c r="V50" s="253">
        <f t="shared" si="22"/>
        <v>0</v>
      </c>
      <c r="W50" s="245"/>
      <c r="X50" s="245"/>
      <c r="Y50" s="245"/>
      <c r="Z50" s="253">
        <f t="shared" si="23"/>
        <v>0</v>
      </c>
      <c r="AA50" s="245"/>
      <c r="AB50" s="245"/>
      <c r="AC50" s="245"/>
      <c r="AD50" s="253">
        <f t="shared" si="24"/>
        <v>0</v>
      </c>
      <c r="AE50" s="245"/>
      <c r="AF50" s="245"/>
      <c r="AG50" s="245"/>
      <c r="AH50" s="253">
        <f t="shared" si="25"/>
        <v>0</v>
      </c>
      <c r="AI50" s="245"/>
      <c r="AJ50" s="245"/>
      <c r="AK50" s="245"/>
      <c r="AL50" s="253">
        <f t="shared" si="26"/>
        <v>0</v>
      </c>
      <c r="AM50" s="245"/>
      <c r="AN50" s="245"/>
      <c r="AO50" s="245"/>
      <c r="AP50" s="253">
        <f t="shared" si="27"/>
        <v>0</v>
      </c>
      <c r="AQ50" s="245"/>
      <c r="AR50" s="245"/>
      <c r="AS50" s="245"/>
      <c r="AT50" s="253">
        <f t="shared" si="28"/>
        <v>0</v>
      </c>
      <c r="AU50" s="245"/>
      <c r="AV50" s="245"/>
      <c r="AW50" s="245"/>
      <c r="AX50" s="253">
        <f t="shared" si="29"/>
        <v>0</v>
      </c>
      <c r="AY50" s="245"/>
      <c r="AZ50" s="245"/>
      <c r="BA50" s="245"/>
      <c r="BB50" s="253">
        <f t="shared" si="30"/>
        <v>0</v>
      </c>
      <c r="BC50" s="245"/>
      <c r="BD50" s="245"/>
      <c r="BE50" s="245"/>
      <c r="BF50" s="253">
        <f t="shared" si="31"/>
        <v>0</v>
      </c>
      <c r="BG50" s="245"/>
      <c r="BH50" s="245"/>
      <c r="BI50" s="245"/>
      <c r="BJ50" s="253">
        <f t="shared" si="32"/>
        <v>0</v>
      </c>
      <c r="BK50" s="245"/>
      <c r="BL50" s="245"/>
      <c r="BM50" s="245"/>
      <c r="BN50" s="253">
        <f t="shared" si="33"/>
        <v>0</v>
      </c>
      <c r="BO50" s="245"/>
      <c r="BP50" s="245"/>
      <c r="BQ50" s="245"/>
      <c r="BR50" s="253">
        <f t="shared" si="34"/>
        <v>0</v>
      </c>
      <c r="BS50" s="245"/>
      <c r="BT50" s="245"/>
      <c r="BU50" s="245"/>
      <c r="BV50" s="253">
        <f t="shared" si="35"/>
        <v>0</v>
      </c>
      <c r="BW50" s="245"/>
      <c r="BX50" s="245"/>
      <c r="BY50" s="245"/>
      <c r="BZ50" s="253">
        <f t="shared" si="36"/>
        <v>0</v>
      </c>
      <c r="CA50" s="245"/>
      <c r="CB50" s="245"/>
      <c r="CC50" s="245"/>
      <c r="CD50" s="253">
        <f t="shared" si="37"/>
        <v>0</v>
      </c>
      <c r="CE50" s="245"/>
      <c r="CF50" s="245"/>
      <c r="CG50" s="245"/>
      <c r="CH50" s="253">
        <f t="shared" si="38"/>
        <v>0</v>
      </c>
      <c r="CI50" s="245"/>
      <c r="CJ50" s="245"/>
      <c r="CK50" s="245"/>
      <c r="CL50" s="253">
        <f t="shared" si="39"/>
        <v>0</v>
      </c>
      <c r="CM50" s="245"/>
      <c r="CN50" s="245"/>
      <c r="CO50" s="245"/>
      <c r="CP50" s="253">
        <f t="shared" si="40"/>
        <v>0</v>
      </c>
      <c r="CQ50" s="245"/>
      <c r="CR50" s="245"/>
      <c r="CS50" s="245"/>
      <c r="CT50" s="253">
        <f t="shared" si="41"/>
        <v>0</v>
      </c>
      <c r="CU50" s="245"/>
      <c r="CV50" s="245"/>
      <c r="CW50" s="245"/>
      <c r="CX50" s="253">
        <f t="shared" si="42"/>
        <v>0</v>
      </c>
      <c r="CY50" s="245"/>
      <c r="CZ50" s="245"/>
      <c r="DA50" s="245"/>
      <c r="DB50" s="253">
        <f t="shared" si="43"/>
        <v>0</v>
      </c>
      <c r="DC50" s="245"/>
      <c r="DD50" s="245"/>
      <c r="DE50" s="245"/>
      <c r="DF50" s="253">
        <f t="shared" si="44"/>
        <v>0</v>
      </c>
      <c r="DG50" s="245"/>
      <c r="DH50" s="245"/>
      <c r="DI50" s="245"/>
      <c r="DJ50" s="253">
        <f t="shared" si="45"/>
        <v>0</v>
      </c>
      <c r="DK50" s="245"/>
      <c r="DL50" s="245"/>
      <c r="DM50" s="245"/>
      <c r="DN50" s="253">
        <f t="shared" si="46"/>
        <v>0</v>
      </c>
      <c r="DO50" s="245"/>
      <c r="DP50" s="245"/>
      <c r="DQ50" s="245"/>
      <c r="DR50" s="253">
        <f t="shared" si="47"/>
        <v>0</v>
      </c>
      <c r="DS50" s="245"/>
      <c r="DT50" s="245"/>
      <c r="DU50" s="245"/>
      <c r="DV50" s="253">
        <f t="shared" si="48"/>
        <v>0</v>
      </c>
      <c r="DW50" s="245"/>
      <c r="DX50" s="245"/>
      <c r="DY50" s="245"/>
      <c r="DZ50" s="253"/>
      <c r="EA50" s="245"/>
      <c r="EB50" s="245"/>
      <c r="EC50" s="245"/>
      <c r="ED50" s="253">
        <f t="shared" si="50"/>
        <v>0</v>
      </c>
      <c r="EE50" s="245"/>
      <c r="EF50" s="245"/>
      <c r="EG50" s="245"/>
      <c r="EH50" s="253">
        <f t="shared" si="51"/>
        <v>0</v>
      </c>
      <c r="EI50" s="245"/>
      <c r="EJ50" s="245"/>
      <c r="EK50" s="245"/>
      <c r="EL50" s="253">
        <f t="shared" si="52"/>
        <v>0</v>
      </c>
      <c r="EM50" s="245"/>
      <c r="EN50" s="245"/>
      <c r="EO50" s="245"/>
      <c r="EP50" s="253">
        <f t="shared" si="53"/>
        <v>0</v>
      </c>
      <c r="EQ50" s="245"/>
      <c r="ER50" s="245"/>
      <c r="ES50" s="245"/>
      <c r="ET50" s="253">
        <f t="shared" si="54"/>
        <v>0</v>
      </c>
      <c r="EU50" s="245"/>
      <c r="EV50" s="245"/>
      <c r="EW50" s="245"/>
      <c r="EX50" s="253">
        <f t="shared" si="55"/>
        <v>0</v>
      </c>
      <c r="EY50" s="245"/>
      <c r="EZ50" s="245"/>
      <c r="FA50" s="245"/>
      <c r="FB50" s="253">
        <f t="shared" si="56"/>
        <v>0</v>
      </c>
      <c r="FC50" s="245"/>
      <c r="FD50" s="245"/>
      <c r="FE50" s="245"/>
      <c r="FF50" s="253">
        <f t="shared" si="57"/>
        <v>0</v>
      </c>
      <c r="FG50" s="245"/>
      <c r="FH50" s="245"/>
      <c r="FI50" s="245"/>
      <c r="FJ50" s="253">
        <f t="shared" si="58"/>
        <v>0</v>
      </c>
      <c r="FK50" s="245"/>
      <c r="FL50" s="245"/>
      <c r="FM50" s="245"/>
      <c r="FN50" s="253">
        <f t="shared" si="59"/>
        <v>0</v>
      </c>
      <c r="FO50" s="245"/>
      <c r="FP50" s="245"/>
      <c r="FQ50" s="245"/>
      <c r="FR50" s="253">
        <f t="shared" si="60"/>
        <v>0</v>
      </c>
      <c r="FS50" s="245"/>
      <c r="FT50" s="245"/>
      <c r="FU50" s="245"/>
      <c r="FV50" s="253">
        <f t="shared" si="61"/>
        <v>0</v>
      </c>
      <c r="FW50" s="245"/>
      <c r="FX50" s="245"/>
      <c r="FY50" s="245"/>
      <c r="FZ50" s="253">
        <f t="shared" si="62"/>
        <v>0</v>
      </c>
      <c r="GA50" s="245"/>
      <c r="GB50" s="245"/>
      <c r="GC50" s="245"/>
      <c r="GD50" s="253">
        <f t="shared" si="63"/>
        <v>0</v>
      </c>
      <c r="GE50" s="245"/>
      <c r="GF50" s="245"/>
      <c r="GG50" s="245"/>
      <c r="GH50" s="253">
        <f t="shared" si="64"/>
        <v>0</v>
      </c>
      <c r="GI50" s="245"/>
      <c r="GJ50" s="245"/>
      <c r="GK50" s="245"/>
      <c r="GL50" s="253">
        <f t="shared" si="65"/>
        <v>0</v>
      </c>
      <c r="GM50" s="245"/>
      <c r="GN50" s="245"/>
      <c r="GO50" s="245"/>
      <c r="GP50" s="253">
        <f t="shared" si="66"/>
        <v>0</v>
      </c>
      <c r="GQ50" s="245"/>
      <c r="GR50" s="245"/>
      <c r="GS50" s="245"/>
      <c r="GT50" s="253">
        <f t="shared" si="67"/>
        <v>0</v>
      </c>
      <c r="GU50" s="245"/>
      <c r="GV50" s="245"/>
      <c r="GW50" s="245"/>
      <c r="GX50" s="253">
        <f t="shared" si="68"/>
        <v>0</v>
      </c>
      <c r="GY50" s="245"/>
      <c r="GZ50" s="245"/>
      <c r="HA50" s="245"/>
      <c r="HB50" s="253">
        <f t="shared" si="69"/>
        <v>0</v>
      </c>
      <c r="HC50" s="245"/>
      <c r="HD50" s="245"/>
      <c r="HE50" s="245"/>
      <c r="HF50" s="253">
        <f t="shared" si="70"/>
        <v>0</v>
      </c>
      <c r="HG50" s="245"/>
      <c r="HH50" s="245"/>
      <c r="HI50" s="245"/>
      <c r="HJ50" s="253">
        <f t="shared" si="71"/>
        <v>0</v>
      </c>
      <c r="HK50" s="245"/>
      <c r="HL50" s="245"/>
      <c r="HM50" s="245"/>
      <c r="HN50" s="253">
        <f t="shared" si="72"/>
        <v>0</v>
      </c>
      <c r="HO50" s="245"/>
      <c r="HP50" s="245"/>
      <c r="HQ50" s="245"/>
      <c r="HR50" s="253">
        <f t="shared" si="73"/>
        <v>0</v>
      </c>
      <c r="HS50" s="245"/>
      <c r="HT50" s="245"/>
      <c r="HU50" s="245"/>
      <c r="HV50" s="253">
        <f t="shared" si="74"/>
        <v>0</v>
      </c>
      <c r="HW50" s="245"/>
      <c r="HX50" s="245"/>
      <c r="HY50" s="245"/>
      <c r="HZ50" s="253">
        <f t="shared" si="75"/>
        <v>0</v>
      </c>
      <c r="IA50" s="245"/>
      <c r="IB50" s="245"/>
      <c r="IC50" s="245"/>
      <c r="ID50" s="253">
        <f t="shared" si="76"/>
        <v>0</v>
      </c>
      <c r="IE50" s="245"/>
      <c r="IF50" s="245"/>
      <c r="IG50" s="245"/>
      <c r="IH50" s="253">
        <f t="shared" si="77"/>
        <v>0</v>
      </c>
      <c r="II50" s="245"/>
      <c r="IJ50" s="245"/>
      <c r="IK50" s="245"/>
      <c r="IL50" s="253">
        <f t="shared" si="78"/>
        <v>0</v>
      </c>
      <c r="IM50" s="245"/>
      <c r="IN50" s="245"/>
      <c r="IO50" s="245"/>
      <c r="IP50" s="253">
        <f t="shared" si="79"/>
        <v>0</v>
      </c>
      <c r="IQ50" s="253">
        <f t="shared" si="81"/>
        <v>0</v>
      </c>
      <c r="IR50" s="253">
        <f t="shared" si="81"/>
        <v>0</v>
      </c>
      <c r="IS50" s="253">
        <f t="shared" si="81"/>
        <v>0</v>
      </c>
      <c r="IT50" s="253">
        <f t="shared" si="81"/>
        <v>0</v>
      </c>
    </row>
    <row r="51" spans="1:254" ht="15" customHeight="1" x14ac:dyDescent="0.2">
      <c r="A51" s="276">
        <v>524000</v>
      </c>
      <c r="B51" s="239" t="s">
        <v>1366</v>
      </c>
      <c r="C51" s="245"/>
      <c r="D51" s="245"/>
      <c r="E51" s="245"/>
      <c r="F51" s="253">
        <f t="shared" si="18"/>
        <v>0</v>
      </c>
      <c r="G51" s="245"/>
      <c r="H51" s="245"/>
      <c r="I51" s="245"/>
      <c r="J51" s="253">
        <f t="shared" si="19"/>
        <v>0</v>
      </c>
      <c r="K51" s="245"/>
      <c r="L51" s="245"/>
      <c r="M51" s="245"/>
      <c r="N51" s="253">
        <f t="shared" si="20"/>
        <v>0</v>
      </c>
      <c r="O51" s="245"/>
      <c r="P51" s="245"/>
      <c r="Q51" s="245"/>
      <c r="R51" s="253">
        <f t="shared" si="21"/>
        <v>0</v>
      </c>
      <c r="S51" s="245"/>
      <c r="T51" s="245"/>
      <c r="U51" s="245"/>
      <c r="V51" s="253">
        <f t="shared" si="22"/>
        <v>0</v>
      </c>
      <c r="W51" s="245"/>
      <c r="X51" s="245"/>
      <c r="Y51" s="245"/>
      <c r="Z51" s="253">
        <f t="shared" si="23"/>
        <v>0</v>
      </c>
      <c r="AA51" s="245"/>
      <c r="AB51" s="245"/>
      <c r="AC51" s="245"/>
      <c r="AD51" s="253">
        <f t="shared" si="24"/>
        <v>0</v>
      </c>
      <c r="AE51" s="245"/>
      <c r="AF51" s="245"/>
      <c r="AG51" s="245"/>
      <c r="AH51" s="253">
        <f t="shared" si="25"/>
        <v>0</v>
      </c>
      <c r="AI51" s="245"/>
      <c r="AJ51" s="245"/>
      <c r="AK51" s="245"/>
      <c r="AL51" s="253">
        <f t="shared" si="26"/>
        <v>0</v>
      </c>
      <c r="AM51" s="245"/>
      <c r="AN51" s="245"/>
      <c r="AO51" s="245"/>
      <c r="AP51" s="253">
        <f t="shared" si="27"/>
        <v>0</v>
      </c>
      <c r="AQ51" s="245"/>
      <c r="AR51" s="245"/>
      <c r="AS51" s="245"/>
      <c r="AT51" s="253">
        <f t="shared" si="28"/>
        <v>0</v>
      </c>
      <c r="AU51" s="245"/>
      <c r="AV51" s="245"/>
      <c r="AW51" s="245"/>
      <c r="AX51" s="253">
        <f t="shared" si="29"/>
        <v>0</v>
      </c>
      <c r="AY51" s="245"/>
      <c r="AZ51" s="245"/>
      <c r="BA51" s="245"/>
      <c r="BB51" s="253">
        <f t="shared" si="30"/>
        <v>0</v>
      </c>
      <c r="BC51" s="245"/>
      <c r="BD51" s="245"/>
      <c r="BE51" s="245"/>
      <c r="BF51" s="253">
        <f t="shared" si="31"/>
        <v>0</v>
      </c>
      <c r="BG51" s="245"/>
      <c r="BH51" s="245"/>
      <c r="BI51" s="245"/>
      <c r="BJ51" s="253">
        <f t="shared" si="32"/>
        <v>0</v>
      </c>
      <c r="BK51" s="245"/>
      <c r="BL51" s="245"/>
      <c r="BM51" s="245"/>
      <c r="BN51" s="253">
        <f t="shared" si="33"/>
        <v>0</v>
      </c>
      <c r="BO51" s="245"/>
      <c r="BP51" s="245"/>
      <c r="BQ51" s="245"/>
      <c r="BR51" s="253">
        <f t="shared" si="34"/>
        <v>0</v>
      </c>
      <c r="BS51" s="245"/>
      <c r="BT51" s="245"/>
      <c r="BU51" s="245"/>
      <c r="BV51" s="253">
        <f t="shared" si="35"/>
        <v>0</v>
      </c>
      <c r="BW51" s="245"/>
      <c r="BX51" s="245"/>
      <c r="BY51" s="245"/>
      <c r="BZ51" s="253">
        <f t="shared" si="36"/>
        <v>0</v>
      </c>
      <c r="CA51" s="245"/>
      <c r="CB51" s="245"/>
      <c r="CC51" s="245"/>
      <c r="CD51" s="253">
        <f t="shared" si="37"/>
        <v>0</v>
      </c>
      <c r="CE51" s="245"/>
      <c r="CF51" s="245"/>
      <c r="CG51" s="245"/>
      <c r="CH51" s="253">
        <f t="shared" si="38"/>
        <v>0</v>
      </c>
      <c r="CI51" s="245"/>
      <c r="CJ51" s="245"/>
      <c r="CK51" s="245"/>
      <c r="CL51" s="253">
        <f t="shared" si="39"/>
        <v>0</v>
      </c>
      <c r="CM51" s="245"/>
      <c r="CN51" s="245"/>
      <c r="CO51" s="245"/>
      <c r="CP51" s="253">
        <f t="shared" si="40"/>
        <v>0</v>
      </c>
      <c r="CQ51" s="245"/>
      <c r="CR51" s="245"/>
      <c r="CS51" s="245"/>
      <c r="CT51" s="253">
        <f t="shared" si="41"/>
        <v>0</v>
      </c>
      <c r="CU51" s="245"/>
      <c r="CV51" s="245"/>
      <c r="CW51" s="245"/>
      <c r="CX51" s="253">
        <f t="shared" si="42"/>
        <v>0</v>
      </c>
      <c r="CY51" s="245"/>
      <c r="CZ51" s="245"/>
      <c r="DA51" s="245"/>
      <c r="DB51" s="253">
        <f t="shared" si="43"/>
        <v>0</v>
      </c>
      <c r="DC51" s="245"/>
      <c r="DD51" s="245"/>
      <c r="DE51" s="245"/>
      <c r="DF51" s="253">
        <f t="shared" si="44"/>
        <v>0</v>
      </c>
      <c r="DG51" s="245"/>
      <c r="DH51" s="245"/>
      <c r="DI51" s="245"/>
      <c r="DJ51" s="253">
        <f t="shared" si="45"/>
        <v>0</v>
      </c>
      <c r="DK51" s="245"/>
      <c r="DL51" s="245"/>
      <c r="DM51" s="245"/>
      <c r="DN51" s="253">
        <f t="shared" si="46"/>
        <v>0</v>
      </c>
      <c r="DO51" s="245"/>
      <c r="DP51" s="245"/>
      <c r="DQ51" s="245"/>
      <c r="DR51" s="253">
        <f t="shared" si="47"/>
        <v>0</v>
      </c>
      <c r="DS51" s="245"/>
      <c r="DT51" s="245"/>
      <c r="DU51" s="245"/>
      <c r="DV51" s="253">
        <f t="shared" si="48"/>
        <v>0</v>
      </c>
      <c r="DW51" s="245"/>
      <c r="DX51" s="245"/>
      <c r="DY51" s="245"/>
      <c r="DZ51" s="253"/>
      <c r="EA51" s="245"/>
      <c r="EB51" s="245"/>
      <c r="EC51" s="245"/>
      <c r="ED51" s="253">
        <f t="shared" si="50"/>
        <v>0</v>
      </c>
      <c r="EE51" s="245"/>
      <c r="EF51" s="245"/>
      <c r="EG51" s="245"/>
      <c r="EH51" s="253">
        <f t="shared" si="51"/>
        <v>0</v>
      </c>
      <c r="EI51" s="245"/>
      <c r="EJ51" s="245"/>
      <c r="EK51" s="245"/>
      <c r="EL51" s="253">
        <f t="shared" si="52"/>
        <v>0</v>
      </c>
      <c r="EM51" s="245"/>
      <c r="EN51" s="245"/>
      <c r="EO51" s="245"/>
      <c r="EP51" s="253">
        <f t="shared" si="53"/>
        <v>0</v>
      </c>
      <c r="EQ51" s="245"/>
      <c r="ER51" s="245"/>
      <c r="ES51" s="245"/>
      <c r="ET51" s="253">
        <f t="shared" si="54"/>
        <v>0</v>
      </c>
      <c r="EU51" s="245"/>
      <c r="EV51" s="245"/>
      <c r="EW51" s="245"/>
      <c r="EX51" s="253">
        <f t="shared" si="55"/>
        <v>0</v>
      </c>
      <c r="EY51" s="245"/>
      <c r="EZ51" s="245"/>
      <c r="FA51" s="245"/>
      <c r="FB51" s="253">
        <f t="shared" si="56"/>
        <v>0</v>
      </c>
      <c r="FC51" s="245"/>
      <c r="FD51" s="245"/>
      <c r="FE51" s="245"/>
      <c r="FF51" s="253">
        <f t="shared" si="57"/>
        <v>0</v>
      </c>
      <c r="FG51" s="245"/>
      <c r="FH51" s="245"/>
      <c r="FI51" s="245"/>
      <c r="FJ51" s="253">
        <f t="shared" si="58"/>
        <v>0</v>
      </c>
      <c r="FK51" s="245"/>
      <c r="FL51" s="245"/>
      <c r="FM51" s="245"/>
      <c r="FN51" s="253">
        <f t="shared" si="59"/>
        <v>0</v>
      </c>
      <c r="FO51" s="245"/>
      <c r="FP51" s="245"/>
      <c r="FQ51" s="245"/>
      <c r="FR51" s="253">
        <f t="shared" si="60"/>
        <v>0</v>
      </c>
      <c r="FS51" s="245"/>
      <c r="FT51" s="245"/>
      <c r="FU51" s="245"/>
      <c r="FV51" s="253">
        <f t="shared" si="61"/>
        <v>0</v>
      </c>
      <c r="FW51" s="245"/>
      <c r="FX51" s="245"/>
      <c r="FY51" s="245"/>
      <c r="FZ51" s="253">
        <f t="shared" si="62"/>
        <v>0</v>
      </c>
      <c r="GA51" s="245"/>
      <c r="GB51" s="245"/>
      <c r="GC51" s="245"/>
      <c r="GD51" s="253">
        <f t="shared" si="63"/>
        <v>0</v>
      </c>
      <c r="GE51" s="245"/>
      <c r="GF51" s="245"/>
      <c r="GG51" s="245"/>
      <c r="GH51" s="253">
        <f t="shared" si="64"/>
        <v>0</v>
      </c>
      <c r="GI51" s="245"/>
      <c r="GJ51" s="245"/>
      <c r="GK51" s="245"/>
      <c r="GL51" s="253">
        <f t="shared" si="65"/>
        <v>0</v>
      </c>
      <c r="GM51" s="245"/>
      <c r="GN51" s="245"/>
      <c r="GO51" s="245"/>
      <c r="GP51" s="253">
        <f t="shared" si="66"/>
        <v>0</v>
      </c>
      <c r="GQ51" s="245"/>
      <c r="GR51" s="245"/>
      <c r="GS51" s="245"/>
      <c r="GT51" s="253">
        <f t="shared" si="67"/>
        <v>0</v>
      </c>
      <c r="GU51" s="245"/>
      <c r="GV51" s="245"/>
      <c r="GW51" s="245"/>
      <c r="GX51" s="253">
        <f t="shared" si="68"/>
        <v>0</v>
      </c>
      <c r="GY51" s="245"/>
      <c r="GZ51" s="245"/>
      <c r="HA51" s="245"/>
      <c r="HB51" s="253">
        <f t="shared" si="69"/>
        <v>0</v>
      </c>
      <c r="HC51" s="245"/>
      <c r="HD51" s="245"/>
      <c r="HE51" s="245"/>
      <c r="HF51" s="253">
        <f t="shared" si="70"/>
        <v>0</v>
      </c>
      <c r="HG51" s="245"/>
      <c r="HH51" s="245"/>
      <c r="HI51" s="245"/>
      <c r="HJ51" s="253">
        <f t="shared" si="71"/>
        <v>0</v>
      </c>
      <c r="HK51" s="245"/>
      <c r="HL51" s="245"/>
      <c r="HM51" s="245"/>
      <c r="HN51" s="253">
        <f t="shared" si="72"/>
        <v>0</v>
      </c>
      <c r="HO51" s="245"/>
      <c r="HP51" s="245"/>
      <c r="HQ51" s="245"/>
      <c r="HR51" s="253">
        <f t="shared" si="73"/>
        <v>0</v>
      </c>
      <c r="HS51" s="245"/>
      <c r="HT51" s="245"/>
      <c r="HU51" s="245"/>
      <c r="HV51" s="253">
        <f t="shared" si="74"/>
        <v>0</v>
      </c>
      <c r="HW51" s="245"/>
      <c r="HX51" s="245"/>
      <c r="HY51" s="245"/>
      <c r="HZ51" s="253">
        <f t="shared" si="75"/>
        <v>0</v>
      </c>
      <c r="IA51" s="245"/>
      <c r="IB51" s="245"/>
      <c r="IC51" s="245"/>
      <c r="ID51" s="253">
        <f t="shared" si="76"/>
        <v>0</v>
      </c>
      <c r="IE51" s="245"/>
      <c r="IF51" s="245"/>
      <c r="IG51" s="245"/>
      <c r="IH51" s="253">
        <f t="shared" si="77"/>
        <v>0</v>
      </c>
      <c r="II51" s="245"/>
      <c r="IJ51" s="245"/>
      <c r="IK51" s="245"/>
      <c r="IL51" s="253">
        <f t="shared" si="78"/>
        <v>0</v>
      </c>
      <c r="IM51" s="245"/>
      <c r="IN51" s="245"/>
      <c r="IO51" s="245"/>
      <c r="IP51" s="253">
        <f t="shared" si="79"/>
        <v>0</v>
      </c>
      <c r="IQ51" s="253">
        <f t="shared" si="81"/>
        <v>0</v>
      </c>
      <c r="IR51" s="253">
        <f t="shared" si="81"/>
        <v>0</v>
      </c>
      <c r="IS51" s="253">
        <f t="shared" si="81"/>
        <v>0</v>
      </c>
      <c r="IT51" s="253">
        <f t="shared" si="81"/>
        <v>0</v>
      </c>
    </row>
    <row r="52" spans="1:254" ht="15" customHeight="1" thickBot="1" x14ac:dyDescent="0.25">
      <c r="A52" s="276">
        <v>525000</v>
      </c>
      <c r="B52" s="239" t="s">
        <v>1368</v>
      </c>
      <c r="C52" s="247"/>
      <c r="D52" s="247"/>
      <c r="E52" s="247"/>
      <c r="F52" s="254">
        <f>-D52+E52</f>
        <v>0</v>
      </c>
      <c r="G52" s="247"/>
      <c r="H52" s="247"/>
      <c r="I52" s="247"/>
      <c r="J52" s="254">
        <f>-H52+I52</f>
        <v>0</v>
      </c>
      <c r="K52" s="247"/>
      <c r="L52" s="247"/>
      <c r="M52" s="247"/>
      <c r="N52" s="254">
        <f>-L52+M52</f>
        <v>0</v>
      </c>
      <c r="O52" s="247"/>
      <c r="P52" s="247"/>
      <c r="Q52" s="247"/>
      <c r="R52" s="254">
        <f>-P52+Q52</f>
        <v>0</v>
      </c>
      <c r="S52" s="247"/>
      <c r="T52" s="247"/>
      <c r="U52" s="247"/>
      <c r="V52" s="254">
        <f>-T52+U52</f>
        <v>0</v>
      </c>
      <c r="W52" s="247"/>
      <c r="X52" s="247"/>
      <c r="Y52" s="247"/>
      <c r="Z52" s="254">
        <f>-X52+Y52</f>
        <v>0</v>
      </c>
      <c r="AA52" s="247"/>
      <c r="AB52" s="247"/>
      <c r="AC52" s="247"/>
      <c r="AD52" s="254">
        <f>-AB52+AC52</f>
        <v>0</v>
      </c>
      <c r="AE52" s="247"/>
      <c r="AF52" s="247"/>
      <c r="AG52" s="247"/>
      <c r="AH52" s="254">
        <f>-AF52+AG52</f>
        <v>0</v>
      </c>
      <c r="AI52" s="247"/>
      <c r="AJ52" s="247"/>
      <c r="AK52" s="247"/>
      <c r="AL52" s="254">
        <f>-AJ52+AK52</f>
        <v>0</v>
      </c>
      <c r="AM52" s="247"/>
      <c r="AN52" s="247"/>
      <c r="AO52" s="247"/>
      <c r="AP52" s="254">
        <f>-AN52+AO52</f>
        <v>0</v>
      </c>
      <c r="AQ52" s="247"/>
      <c r="AR52" s="247"/>
      <c r="AS52" s="247"/>
      <c r="AT52" s="254">
        <f>-AR52+AS52</f>
        <v>0</v>
      </c>
      <c r="AU52" s="247"/>
      <c r="AV52" s="247"/>
      <c r="AW52" s="247"/>
      <c r="AX52" s="254">
        <f>-AV52+AW52</f>
        <v>0</v>
      </c>
      <c r="AY52" s="247"/>
      <c r="AZ52" s="247"/>
      <c r="BA52" s="247"/>
      <c r="BB52" s="254">
        <f>-AZ52+BA52</f>
        <v>0</v>
      </c>
      <c r="BC52" s="247"/>
      <c r="BD52" s="247"/>
      <c r="BE52" s="247"/>
      <c r="BF52" s="254">
        <f>-BD52+BE52</f>
        <v>0</v>
      </c>
      <c r="BG52" s="247"/>
      <c r="BH52" s="247"/>
      <c r="BI52" s="247"/>
      <c r="BJ52" s="254">
        <f>-BH52+BI52</f>
        <v>0</v>
      </c>
      <c r="BK52" s="247"/>
      <c r="BL52" s="247"/>
      <c r="BM52" s="247"/>
      <c r="BN52" s="254">
        <f>-BL52+BM52</f>
        <v>0</v>
      </c>
      <c r="BO52" s="247"/>
      <c r="BP52" s="247"/>
      <c r="BQ52" s="247"/>
      <c r="BR52" s="254">
        <f>-BP52+BQ52</f>
        <v>0</v>
      </c>
      <c r="BS52" s="247"/>
      <c r="BT52" s="247"/>
      <c r="BU52" s="247"/>
      <c r="BV52" s="254">
        <f>-BT52+BU52</f>
        <v>0</v>
      </c>
      <c r="BW52" s="247"/>
      <c r="BX52" s="247"/>
      <c r="BY52" s="247"/>
      <c r="BZ52" s="254">
        <f>-BX52+BY52</f>
        <v>0</v>
      </c>
      <c r="CA52" s="247"/>
      <c r="CB52" s="247"/>
      <c r="CC52" s="247"/>
      <c r="CD52" s="254">
        <f>-CB52+CC52</f>
        <v>0</v>
      </c>
      <c r="CE52" s="247"/>
      <c r="CF52" s="247"/>
      <c r="CG52" s="247"/>
      <c r="CH52" s="254">
        <f>-CF52+CG52</f>
        <v>0</v>
      </c>
      <c r="CI52" s="247"/>
      <c r="CJ52" s="247"/>
      <c r="CK52" s="247"/>
      <c r="CL52" s="254">
        <f>-CJ52+CK52</f>
        <v>0</v>
      </c>
      <c r="CM52" s="247"/>
      <c r="CN52" s="247"/>
      <c r="CO52" s="247"/>
      <c r="CP52" s="254">
        <f>-CN52+CO52</f>
        <v>0</v>
      </c>
      <c r="CQ52" s="247"/>
      <c r="CR52" s="247"/>
      <c r="CS52" s="247"/>
      <c r="CT52" s="254">
        <f>-CR52+CS52</f>
        <v>0</v>
      </c>
      <c r="CU52" s="247"/>
      <c r="CV52" s="247"/>
      <c r="CW52" s="247"/>
      <c r="CX52" s="254">
        <f>-CV52+CW52</f>
        <v>0</v>
      </c>
      <c r="CY52" s="247"/>
      <c r="CZ52" s="247"/>
      <c r="DA52" s="247"/>
      <c r="DB52" s="254">
        <f>-CZ52+DA52</f>
        <v>0</v>
      </c>
      <c r="DC52" s="247"/>
      <c r="DD52" s="247"/>
      <c r="DE52" s="247"/>
      <c r="DF52" s="254">
        <f>-DD52+DE52</f>
        <v>0</v>
      </c>
      <c r="DG52" s="247"/>
      <c r="DH52" s="247"/>
      <c r="DI52" s="247"/>
      <c r="DJ52" s="254">
        <f>-DH52+DI52</f>
        <v>0</v>
      </c>
      <c r="DK52" s="247"/>
      <c r="DL52" s="247"/>
      <c r="DM52" s="247"/>
      <c r="DN52" s="254">
        <f>-DL52+DM52</f>
        <v>0</v>
      </c>
      <c r="DO52" s="247"/>
      <c r="DP52" s="247"/>
      <c r="DQ52" s="247"/>
      <c r="DR52" s="254">
        <f>-DP52+DQ52</f>
        <v>0</v>
      </c>
      <c r="DS52" s="247"/>
      <c r="DT52" s="247"/>
      <c r="DU52" s="247"/>
      <c r="DV52" s="254">
        <f>-DT52+DU52</f>
        <v>0</v>
      </c>
      <c r="DW52" s="247"/>
      <c r="DX52" s="247"/>
      <c r="DY52" s="247"/>
      <c r="DZ52" s="254">
        <f>-DX52+DY52</f>
        <v>0</v>
      </c>
      <c r="EA52" s="247"/>
      <c r="EB52" s="247"/>
      <c r="EC52" s="247"/>
      <c r="ED52" s="254">
        <f>-EB52+EC52</f>
        <v>0</v>
      </c>
      <c r="EE52" s="247"/>
      <c r="EF52" s="247"/>
      <c r="EG52" s="247"/>
      <c r="EH52" s="254">
        <f>-EF52+EG52</f>
        <v>0</v>
      </c>
      <c r="EI52" s="247"/>
      <c r="EJ52" s="247"/>
      <c r="EK52" s="247"/>
      <c r="EL52" s="254">
        <f>-EJ52+EK52</f>
        <v>0</v>
      </c>
      <c r="EM52" s="247"/>
      <c r="EN52" s="247"/>
      <c r="EO52" s="247"/>
      <c r="EP52" s="254">
        <f>-EN52+EO52</f>
        <v>0</v>
      </c>
      <c r="EQ52" s="247"/>
      <c r="ER52" s="247"/>
      <c r="ES52" s="247"/>
      <c r="ET52" s="254">
        <f>-ER52+ES52</f>
        <v>0</v>
      </c>
      <c r="EU52" s="247"/>
      <c r="EV52" s="247"/>
      <c r="EW52" s="247"/>
      <c r="EX52" s="254">
        <f>-EV52+EW52</f>
        <v>0</v>
      </c>
      <c r="EY52" s="247"/>
      <c r="EZ52" s="247"/>
      <c r="FA52" s="247"/>
      <c r="FB52" s="254">
        <f>-EZ52+FA52</f>
        <v>0</v>
      </c>
      <c r="FC52" s="247"/>
      <c r="FD52" s="247"/>
      <c r="FE52" s="247"/>
      <c r="FF52" s="254">
        <f>-FD52+FE52</f>
        <v>0</v>
      </c>
      <c r="FG52" s="247"/>
      <c r="FH52" s="247"/>
      <c r="FI52" s="247"/>
      <c r="FJ52" s="254">
        <f>-FH52+FI52</f>
        <v>0</v>
      </c>
      <c r="FK52" s="247"/>
      <c r="FL52" s="247"/>
      <c r="FM52" s="247"/>
      <c r="FN52" s="254">
        <f>-FL52+FM52</f>
        <v>0</v>
      </c>
      <c r="FO52" s="247"/>
      <c r="FP52" s="247"/>
      <c r="FQ52" s="247"/>
      <c r="FR52" s="254">
        <f>-FP52+FQ52</f>
        <v>0</v>
      </c>
      <c r="FS52" s="247"/>
      <c r="FT52" s="247"/>
      <c r="FU52" s="247"/>
      <c r="FV52" s="254">
        <f>-FT52+FU52</f>
        <v>0</v>
      </c>
      <c r="FW52" s="247"/>
      <c r="FX52" s="247"/>
      <c r="FY52" s="247"/>
      <c r="FZ52" s="254">
        <f>-FX52+FY52</f>
        <v>0</v>
      </c>
      <c r="GA52" s="247"/>
      <c r="GB52" s="247"/>
      <c r="GC52" s="247"/>
      <c r="GD52" s="254">
        <f>-GB52+GC52</f>
        <v>0</v>
      </c>
      <c r="GE52" s="247"/>
      <c r="GF52" s="247"/>
      <c r="GG52" s="247"/>
      <c r="GH52" s="254">
        <f>-GF52+GG52</f>
        <v>0</v>
      </c>
      <c r="GI52" s="247"/>
      <c r="GJ52" s="247"/>
      <c r="GK52" s="247"/>
      <c r="GL52" s="254">
        <f>-GJ52+GK52</f>
        <v>0</v>
      </c>
      <c r="GM52" s="247"/>
      <c r="GN52" s="247"/>
      <c r="GO52" s="247"/>
      <c r="GP52" s="254">
        <f>-GN52+GO52</f>
        <v>0</v>
      </c>
      <c r="GQ52" s="247"/>
      <c r="GR52" s="247"/>
      <c r="GS52" s="247"/>
      <c r="GT52" s="254">
        <f>-GR52+GS52</f>
        <v>0</v>
      </c>
      <c r="GU52" s="247"/>
      <c r="GV52" s="247"/>
      <c r="GW52" s="247"/>
      <c r="GX52" s="254">
        <f>-GV52+GW52</f>
        <v>0</v>
      </c>
      <c r="GY52" s="247"/>
      <c r="GZ52" s="247"/>
      <c r="HA52" s="247"/>
      <c r="HB52" s="254">
        <f>-GZ52+HA52</f>
        <v>0</v>
      </c>
      <c r="HC52" s="247"/>
      <c r="HD52" s="247"/>
      <c r="HE52" s="247"/>
      <c r="HF52" s="254">
        <f>-HD52+HE52</f>
        <v>0</v>
      </c>
      <c r="HG52" s="247"/>
      <c r="HH52" s="247"/>
      <c r="HI52" s="247"/>
      <c r="HJ52" s="254">
        <f>-HH52+HI52</f>
        <v>0</v>
      </c>
      <c r="HK52" s="247"/>
      <c r="HL52" s="247"/>
      <c r="HM52" s="247"/>
      <c r="HN52" s="254">
        <f>-HL52+HM52</f>
        <v>0</v>
      </c>
      <c r="HO52" s="247"/>
      <c r="HP52" s="247"/>
      <c r="HQ52" s="247"/>
      <c r="HR52" s="254">
        <f>-HP52+HQ52</f>
        <v>0</v>
      </c>
      <c r="HS52" s="247"/>
      <c r="HT52" s="247"/>
      <c r="HU52" s="247"/>
      <c r="HV52" s="254">
        <f>-HT52+HU52</f>
        <v>0</v>
      </c>
      <c r="HW52" s="247"/>
      <c r="HX52" s="247"/>
      <c r="HY52" s="247"/>
      <c r="HZ52" s="254">
        <f>-HX52+HY52</f>
        <v>0</v>
      </c>
      <c r="IA52" s="247"/>
      <c r="IB52" s="247"/>
      <c r="IC52" s="247"/>
      <c r="ID52" s="254">
        <f>-IB52+IC52</f>
        <v>0</v>
      </c>
      <c r="IE52" s="247"/>
      <c r="IF52" s="247"/>
      <c r="IG52" s="247"/>
      <c r="IH52" s="254">
        <f>-IF52+IG52</f>
        <v>0</v>
      </c>
      <c r="II52" s="247"/>
      <c r="IJ52" s="247"/>
      <c r="IK52" s="247"/>
      <c r="IL52" s="254">
        <f>-IJ52+IK52</f>
        <v>0</v>
      </c>
      <c r="IM52" s="247"/>
      <c r="IN52" s="247"/>
      <c r="IO52" s="247"/>
      <c r="IP52" s="254">
        <f>-IN52+IO52</f>
        <v>0</v>
      </c>
      <c r="IQ52" s="254">
        <f t="shared" si="80"/>
        <v>0</v>
      </c>
      <c r="IR52" s="254">
        <f t="shared" si="80"/>
        <v>0</v>
      </c>
      <c r="IS52" s="254">
        <f t="shared" si="80"/>
        <v>0</v>
      </c>
      <c r="IT52" s="254">
        <f t="shared" si="80"/>
        <v>0</v>
      </c>
    </row>
    <row r="53" spans="1:254" ht="15" customHeight="1" x14ac:dyDescent="0.2">
      <c r="A53" s="336"/>
      <c r="B53" s="6"/>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c r="EO53" s="253"/>
      <c r="EP53" s="253"/>
      <c r="EQ53" s="253"/>
      <c r="ER53" s="253"/>
      <c r="ES53" s="253"/>
      <c r="ET53" s="253"/>
      <c r="EU53" s="253"/>
      <c r="EV53" s="253"/>
      <c r="EW53" s="253"/>
      <c r="EX53" s="253"/>
      <c r="EY53" s="253"/>
      <c r="EZ53" s="253"/>
      <c r="FA53" s="253"/>
      <c r="FB53" s="253"/>
      <c r="FC53" s="253"/>
      <c r="FD53" s="253"/>
      <c r="FE53" s="253"/>
      <c r="FF53" s="253"/>
      <c r="FG53" s="253"/>
      <c r="FH53" s="253"/>
      <c r="FI53" s="253"/>
      <c r="FJ53" s="253"/>
      <c r="FK53" s="253"/>
      <c r="FL53" s="253"/>
      <c r="FM53" s="253"/>
      <c r="FN53" s="253"/>
      <c r="FO53" s="253"/>
      <c r="FP53" s="253"/>
      <c r="FQ53" s="253"/>
      <c r="FR53" s="253"/>
      <c r="FS53" s="253"/>
      <c r="FT53" s="253"/>
      <c r="FU53" s="253"/>
      <c r="FV53" s="253"/>
      <c r="FW53" s="253"/>
      <c r="FX53" s="253"/>
      <c r="FY53" s="253"/>
      <c r="FZ53" s="253"/>
      <c r="GA53" s="253"/>
      <c r="GB53" s="253"/>
      <c r="GC53" s="253"/>
      <c r="GD53" s="253"/>
      <c r="GE53" s="253"/>
      <c r="GF53" s="253"/>
      <c r="GG53" s="253"/>
      <c r="GH53" s="253"/>
      <c r="GI53" s="253"/>
      <c r="GJ53" s="253"/>
      <c r="GK53" s="253"/>
      <c r="GL53" s="253"/>
      <c r="GM53" s="253"/>
      <c r="GN53" s="253"/>
      <c r="GO53" s="253"/>
      <c r="GP53" s="253"/>
      <c r="GQ53" s="253"/>
      <c r="GR53" s="253"/>
      <c r="GS53" s="253"/>
      <c r="GT53" s="253"/>
      <c r="GU53" s="253"/>
      <c r="GV53" s="253"/>
      <c r="GW53" s="253"/>
      <c r="GX53" s="253"/>
      <c r="GY53" s="253"/>
      <c r="GZ53" s="253"/>
      <c r="HA53" s="253"/>
      <c r="HB53" s="253"/>
      <c r="HC53" s="253"/>
      <c r="HD53" s="253"/>
      <c r="HE53" s="253"/>
      <c r="HF53" s="253"/>
      <c r="HG53" s="253"/>
      <c r="HH53" s="253"/>
      <c r="HI53" s="253"/>
      <c r="HJ53" s="253"/>
      <c r="HK53" s="253"/>
      <c r="HL53" s="253"/>
      <c r="HM53" s="253"/>
      <c r="HN53" s="253"/>
      <c r="HO53" s="253"/>
      <c r="HP53" s="253"/>
      <c r="HQ53" s="253"/>
      <c r="HR53" s="253"/>
      <c r="HS53" s="253"/>
      <c r="HT53" s="253"/>
      <c r="HU53" s="253"/>
      <c r="HV53" s="253"/>
      <c r="HW53" s="253"/>
      <c r="HX53" s="253"/>
      <c r="HY53" s="253"/>
      <c r="HZ53" s="253"/>
      <c r="IA53" s="253"/>
      <c r="IB53" s="253"/>
      <c r="IC53" s="253"/>
      <c r="ID53" s="253"/>
      <c r="IE53" s="253"/>
      <c r="IF53" s="253"/>
      <c r="IG53" s="253"/>
      <c r="IH53" s="253"/>
      <c r="II53" s="253"/>
      <c r="IJ53" s="253"/>
      <c r="IK53" s="253"/>
      <c r="IL53" s="253"/>
      <c r="IM53" s="253"/>
      <c r="IN53" s="253"/>
      <c r="IO53" s="253"/>
      <c r="IP53" s="253"/>
      <c r="IQ53" s="253"/>
      <c r="IR53" s="253"/>
      <c r="IS53" s="253"/>
      <c r="IT53" s="253"/>
    </row>
    <row r="54" spans="1:254" ht="15" customHeight="1" thickBot="1" x14ac:dyDescent="0.3">
      <c r="A54" s="336"/>
      <c r="B54" s="9" t="s">
        <v>207</v>
      </c>
      <c r="C54" s="254">
        <f t="shared" ref="C54:AH54" si="82">SUM(C42:C53)</f>
        <v>0</v>
      </c>
      <c r="D54" s="254">
        <f t="shared" si="82"/>
        <v>0</v>
      </c>
      <c r="E54" s="254">
        <f t="shared" si="82"/>
        <v>0</v>
      </c>
      <c r="F54" s="254">
        <f t="shared" si="82"/>
        <v>0</v>
      </c>
      <c r="G54" s="254">
        <f t="shared" si="82"/>
        <v>0</v>
      </c>
      <c r="H54" s="254">
        <f t="shared" si="82"/>
        <v>0</v>
      </c>
      <c r="I54" s="254">
        <f t="shared" si="82"/>
        <v>0</v>
      </c>
      <c r="J54" s="254">
        <f t="shared" si="82"/>
        <v>0</v>
      </c>
      <c r="K54" s="254">
        <f t="shared" si="82"/>
        <v>0</v>
      </c>
      <c r="L54" s="254">
        <f t="shared" si="82"/>
        <v>0</v>
      </c>
      <c r="M54" s="254">
        <f t="shared" si="82"/>
        <v>0</v>
      </c>
      <c r="N54" s="254">
        <f t="shared" si="82"/>
        <v>0</v>
      </c>
      <c r="O54" s="254">
        <f t="shared" si="82"/>
        <v>0</v>
      </c>
      <c r="P54" s="254">
        <f t="shared" si="82"/>
        <v>0</v>
      </c>
      <c r="Q54" s="254">
        <f t="shared" si="82"/>
        <v>0</v>
      </c>
      <c r="R54" s="254">
        <f t="shared" si="82"/>
        <v>0</v>
      </c>
      <c r="S54" s="254">
        <f t="shared" si="82"/>
        <v>0</v>
      </c>
      <c r="T54" s="254">
        <f t="shared" si="82"/>
        <v>0</v>
      </c>
      <c r="U54" s="254">
        <f t="shared" si="82"/>
        <v>0</v>
      </c>
      <c r="V54" s="254">
        <f t="shared" si="82"/>
        <v>0</v>
      </c>
      <c r="W54" s="254">
        <f t="shared" si="82"/>
        <v>0</v>
      </c>
      <c r="X54" s="254">
        <f t="shared" si="82"/>
        <v>0</v>
      </c>
      <c r="Y54" s="254">
        <f t="shared" si="82"/>
        <v>0</v>
      </c>
      <c r="Z54" s="254">
        <f t="shared" si="82"/>
        <v>0</v>
      </c>
      <c r="AA54" s="254">
        <f t="shared" si="82"/>
        <v>0</v>
      </c>
      <c r="AB54" s="254">
        <f t="shared" si="82"/>
        <v>0</v>
      </c>
      <c r="AC54" s="254">
        <f t="shared" si="82"/>
        <v>0</v>
      </c>
      <c r="AD54" s="254">
        <f t="shared" si="82"/>
        <v>0</v>
      </c>
      <c r="AE54" s="254">
        <f t="shared" si="82"/>
        <v>0</v>
      </c>
      <c r="AF54" s="254">
        <f t="shared" si="82"/>
        <v>0</v>
      </c>
      <c r="AG54" s="254">
        <f t="shared" si="82"/>
        <v>0</v>
      </c>
      <c r="AH54" s="254">
        <f t="shared" si="82"/>
        <v>0</v>
      </c>
      <c r="AI54" s="254">
        <f t="shared" ref="AI54:BN54" si="83">SUM(AI42:AI53)</f>
        <v>0</v>
      </c>
      <c r="AJ54" s="254">
        <f t="shared" si="83"/>
        <v>0</v>
      </c>
      <c r="AK54" s="254">
        <f t="shared" si="83"/>
        <v>0</v>
      </c>
      <c r="AL54" s="254">
        <f t="shared" si="83"/>
        <v>0</v>
      </c>
      <c r="AM54" s="254">
        <f t="shared" si="83"/>
        <v>0</v>
      </c>
      <c r="AN54" s="254">
        <f t="shared" si="83"/>
        <v>0</v>
      </c>
      <c r="AO54" s="254">
        <f t="shared" si="83"/>
        <v>0</v>
      </c>
      <c r="AP54" s="254">
        <f t="shared" si="83"/>
        <v>0</v>
      </c>
      <c r="AQ54" s="254">
        <f t="shared" si="83"/>
        <v>0</v>
      </c>
      <c r="AR54" s="254">
        <f t="shared" si="83"/>
        <v>0</v>
      </c>
      <c r="AS54" s="254">
        <f t="shared" si="83"/>
        <v>0</v>
      </c>
      <c r="AT54" s="254">
        <f t="shared" si="83"/>
        <v>0</v>
      </c>
      <c r="AU54" s="254">
        <f t="shared" si="83"/>
        <v>0</v>
      </c>
      <c r="AV54" s="254">
        <f t="shared" si="83"/>
        <v>0</v>
      </c>
      <c r="AW54" s="254">
        <f t="shared" si="83"/>
        <v>0</v>
      </c>
      <c r="AX54" s="254">
        <f t="shared" si="83"/>
        <v>0</v>
      </c>
      <c r="AY54" s="254">
        <f t="shared" si="83"/>
        <v>0</v>
      </c>
      <c r="AZ54" s="254">
        <f t="shared" si="83"/>
        <v>0</v>
      </c>
      <c r="BA54" s="254">
        <f t="shared" si="83"/>
        <v>0</v>
      </c>
      <c r="BB54" s="254">
        <f t="shared" si="83"/>
        <v>0</v>
      </c>
      <c r="BC54" s="254">
        <f t="shared" si="83"/>
        <v>0</v>
      </c>
      <c r="BD54" s="254">
        <f t="shared" si="83"/>
        <v>0</v>
      </c>
      <c r="BE54" s="254">
        <f t="shared" si="83"/>
        <v>0</v>
      </c>
      <c r="BF54" s="254">
        <f t="shared" si="83"/>
        <v>0</v>
      </c>
      <c r="BG54" s="254">
        <f t="shared" si="83"/>
        <v>0</v>
      </c>
      <c r="BH54" s="254">
        <f t="shared" si="83"/>
        <v>0</v>
      </c>
      <c r="BI54" s="254">
        <f t="shared" si="83"/>
        <v>0</v>
      </c>
      <c r="BJ54" s="254">
        <f t="shared" si="83"/>
        <v>0</v>
      </c>
      <c r="BK54" s="254">
        <f t="shared" si="83"/>
        <v>0</v>
      </c>
      <c r="BL54" s="254">
        <f t="shared" si="83"/>
        <v>0</v>
      </c>
      <c r="BM54" s="254">
        <f t="shared" si="83"/>
        <v>0</v>
      </c>
      <c r="BN54" s="254">
        <f t="shared" si="83"/>
        <v>0</v>
      </c>
      <c r="BO54" s="254">
        <f t="shared" ref="BO54:CT54" si="84">SUM(BO42:BO53)</f>
        <v>0</v>
      </c>
      <c r="BP54" s="254">
        <f t="shared" si="84"/>
        <v>0</v>
      </c>
      <c r="BQ54" s="254">
        <f t="shared" si="84"/>
        <v>0</v>
      </c>
      <c r="BR54" s="254">
        <f t="shared" si="84"/>
        <v>0</v>
      </c>
      <c r="BS54" s="254">
        <f t="shared" si="84"/>
        <v>0</v>
      </c>
      <c r="BT54" s="254">
        <f t="shared" si="84"/>
        <v>0</v>
      </c>
      <c r="BU54" s="254">
        <f t="shared" si="84"/>
        <v>0</v>
      </c>
      <c r="BV54" s="254">
        <f t="shared" si="84"/>
        <v>0</v>
      </c>
      <c r="BW54" s="254">
        <f t="shared" si="84"/>
        <v>0</v>
      </c>
      <c r="BX54" s="254">
        <f t="shared" si="84"/>
        <v>0</v>
      </c>
      <c r="BY54" s="254">
        <f t="shared" si="84"/>
        <v>0</v>
      </c>
      <c r="BZ54" s="254">
        <f t="shared" si="84"/>
        <v>0</v>
      </c>
      <c r="CA54" s="254">
        <f t="shared" si="84"/>
        <v>0</v>
      </c>
      <c r="CB54" s="254">
        <f t="shared" si="84"/>
        <v>0</v>
      </c>
      <c r="CC54" s="254">
        <f t="shared" si="84"/>
        <v>0</v>
      </c>
      <c r="CD54" s="254">
        <f t="shared" si="84"/>
        <v>0</v>
      </c>
      <c r="CE54" s="254">
        <f t="shared" si="84"/>
        <v>0</v>
      </c>
      <c r="CF54" s="254">
        <f t="shared" si="84"/>
        <v>0</v>
      </c>
      <c r="CG54" s="254">
        <f t="shared" si="84"/>
        <v>0</v>
      </c>
      <c r="CH54" s="254">
        <f t="shared" si="84"/>
        <v>0</v>
      </c>
      <c r="CI54" s="254">
        <f t="shared" si="84"/>
        <v>0</v>
      </c>
      <c r="CJ54" s="254">
        <f t="shared" si="84"/>
        <v>0</v>
      </c>
      <c r="CK54" s="254">
        <f t="shared" si="84"/>
        <v>0</v>
      </c>
      <c r="CL54" s="254">
        <f t="shared" si="84"/>
        <v>0</v>
      </c>
      <c r="CM54" s="254">
        <f t="shared" si="84"/>
        <v>0</v>
      </c>
      <c r="CN54" s="254">
        <f t="shared" si="84"/>
        <v>0</v>
      </c>
      <c r="CO54" s="254">
        <f t="shared" si="84"/>
        <v>0</v>
      </c>
      <c r="CP54" s="254">
        <f t="shared" si="84"/>
        <v>0</v>
      </c>
      <c r="CQ54" s="254">
        <f t="shared" si="84"/>
        <v>0</v>
      </c>
      <c r="CR54" s="254">
        <f t="shared" si="84"/>
        <v>0</v>
      </c>
      <c r="CS54" s="254">
        <f t="shared" si="84"/>
        <v>0</v>
      </c>
      <c r="CT54" s="254">
        <f t="shared" si="84"/>
        <v>0</v>
      </c>
      <c r="CU54" s="254">
        <f t="shared" ref="CU54:DZ54" si="85">SUM(CU42:CU53)</f>
        <v>0</v>
      </c>
      <c r="CV54" s="254">
        <f t="shared" si="85"/>
        <v>0</v>
      </c>
      <c r="CW54" s="254">
        <f t="shared" si="85"/>
        <v>0</v>
      </c>
      <c r="CX54" s="254">
        <f t="shared" si="85"/>
        <v>0</v>
      </c>
      <c r="CY54" s="254">
        <f t="shared" si="85"/>
        <v>0</v>
      </c>
      <c r="CZ54" s="254">
        <f t="shared" si="85"/>
        <v>0</v>
      </c>
      <c r="DA54" s="254">
        <f t="shared" si="85"/>
        <v>0</v>
      </c>
      <c r="DB54" s="254">
        <f t="shared" si="85"/>
        <v>0</v>
      </c>
      <c r="DC54" s="254">
        <f t="shared" si="85"/>
        <v>0</v>
      </c>
      <c r="DD54" s="254">
        <f t="shared" si="85"/>
        <v>0</v>
      </c>
      <c r="DE54" s="254">
        <f t="shared" si="85"/>
        <v>0</v>
      </c>
      <c r="DF54" s="254">
        <f t="shared" si="85"/>
        <v>0</v>
      </c>
      <c r="DG54" s="254">
        <f t="shared" si="85"/>
        <v>0</v>
      </c>
      <c r="DH54" s="254">
        <f t="shared" si="85"/>
        <v>0</v>
      </c>
      <c r="DI54" s="254">
        <f t="shared" si="85"/>
        <v>0</v>
      </c>
      <c r="DJ54" s="254">
        <f t="shared" si="85"/>
        <v>0</v>
      </c>
      <c r="DK54" s="254">
        <f t="shared" si="85"/>
        <v>0</v>
      </c>
      <c r="DL54" s="254">
        <f t="shared" si="85"/>
        <v>0</v>
      </c>
      <c r="DM54" s="254">
        <f t="shared" si="85"/>
        <v>0</v>
      </c>
      <c r="DN54" s="254">
        <f t="shared" si="85"/>
        <v>0</v>
      </c>
      <c r="DO54" s="254">
        <f t="shared" si="85"/>
        <v>0</v>
      </c>
      <c r="DP54" s="254">
        <f t="shared" si="85"/>
        <v>0</v>
      </c>
      <c r="DQ54" s="254">
        <f t="shared" si="85"/>
        <v>0</v>
      </c>
      <c r="DR54" s="254">
        <f t="shared" si="85"/>
        <v>0</v>
      </c>
      <c r="DS54" s="254">
        <f t="shared" si="85"/>
        <v>0</v>
      </c>
      <c r="DT54" s="254">
        <f t="shared" si="85"/>
        <v>0</v>
      </c>
      <c r="DU54" s="254">
        <f t="shared" si="85"/>
        <v>0</v>
      </c>
      <c r="DV54" s="254">
        <f t="shared" si="85"/>
        <v>0</v>
      </c>
      <c r="DW54" s="254">
        <f t="shared" si="85"/>
        <v>0</v>
      </c>
      <c r="DX54" s="254">
        <f t="shared" si="85"/>
        <v>0</v>
      </c>
      <c r="DY54" s="254">
        <f t="shared" si="85"/>
        <v>0</v>
      </c>
      <c r="DZ54" s="254">
        <f t="shared" si="85"/>
        <v>0</v>
      </c>
      <c r="EA54" s="254">
        <f t="shared" ref="EA54:FF54" si="86">SUM(EA42:EA53)</f>
        <v>0</v>
      </c>
      <c r="EB54" s="254">
        <f t="shared" si="86"/>
        <v>0</v>
      </c>
      <c r="EC54" s="254">
        <f t="shared" si="86"/>
        <v>0</v>
      </c>
      <c r="ED54" s="254">
        <f t="shared" si="86"/>
        <v>0</v>
      </c>
      <c r="EE54" s="254">
        <f t="shared" si="86"/>
        <v>0</v>
      </c>
      <c r="EF54" s="254">
        <f t="shared" si="86"/>
        <v>0</v>
      </c>
      <c r="EG54" s="254">
        <f t="shared" si="86"/>
        <v>0</v>
      </c>
      <c r="EH54" s="254">
        <f t="shared" si="86"/>
        <v>0</v>
      </c>
      <c r="EI54" s="254">
        <f t="shared" si="86"/>
        <v>0</v>
      </c>
      <c r="EJ54" s="254">
        <f t="shared" si="86"/>
        <v>0</v>
      </c>
      <c r="EK54" s="254">
        <f t="shared" si="86"/>
        <v>0</v>
      </c>
      <c r="EL54" s="254">
        <f t="shared" si="86"/>
        <v>0</v>
      </c>
      <c r="EM54" s="254">
        <f t="shared" si="86"/>
        <v>0</v>
      </c>
      <c r="EN54" s="254">
        <f t="shared" si="86"/>
        <v>0</v>
      </c>
      <c r="EO54" s="254">
        <f t="shared" si="86"/>
        <v>0</v>
      </c>
      <c r="EP54" s="254">
        <f t="shared" si="86"/>
        <v>0</v>
      </c>
      <c r="EQ54" s="254">
        <f t="shared" si="86"/>
        <v>0</v>
      </c>
      <c r="ER54" s="254">
        <f t="shared" si="86"/>
        <v>0</v>
      </c>
      <c r="ES54" s="254">
        <f t="shared" si="86"/>
        <v>0</v>
      </c>
      <c r="ET54" s="254">
        <f t="shared" si="86"/>
        <v>0</v>
      </c>
      <c r="EU54" s="254">
        <f t="shared" si="86"/>
        <v>0</v>
      </c>
      <c r="EV54" s="254">
        <f t="shared" si="86"/>
        <v>0</v>
      </c>
      <c r="EW54" s="254">
        <f t="shared" si="86"/>
        <v>0</v>
      </c>
      <c r="EX54" s="254">
        <f t="shared" si="86"/>
        <v>0</v>
      </c>
      <c r="EY54" s="254">
        <f t="shared" si="86"/>
        <v>0</v>
      </c>
      <c r="EZ54" s="254">
        <f t="shared" si="86"/>
        <v>0</v>
      </c>
      <c r="FA54" s="254">
        <f t="shared" si="86"/>
        <v>0</v>
      </c>
      <c r="FB54" s="254">
        <f t="shared" si="86"/>
        <v>0</v>
      </c>
      <c r="FC54" s="254">
        <f t="shared" si="86"/>
        <v>0</v>
      </c>
      <c r="FD54" s="254">
        <f t="shared" si="86"/>
        <v>0</v>
      </c>
      <c r="FE54" s="254">
        <f t="shared" si="86"/>
        <v>0</v>
      </c>
      <c r="FF54" s="254">
        <f t="shared" si="86"/>
        <v>0</v>
      </c>
      <c r="FG54" s="254">
        <f t="shared" ref="FG54:GL54" si="87">SUM(FG42:FG53)</f>
        <v>0</v>
      </c>
      <c r="FH54" s="254">
        <f t="shared" si="87"/>
        <v>0</v>
      </c>
      <c r="FI54" s="254">
        <f t="shared" si="87"/>
        <v>0</v>
      </c>
      <c r="FJ54" s="254">
        <f t="shared" si="87"/>
        <v>0</v>
      </c>
      <c r="FK54" s="254">
        <f t="shared" si="87"/>
        <v>0</v>
      </c>
      <c r="FL54" s="254">
        <f t="shared" si="87"/>
        <v>0</v>
      </c>
      <c r="FM54" s="254">
        <f t="shared" si="87"/>
        <v>0</v>
      </c>
      <c r="FN54" s="254">
        <f t="shared" si="87"/>
        <v>0</v>
      </c>
      <c r="FO54" s="254">
        <f t="shared" si="87"/>
        <v>0</v>
      </c>
      <c r="FP54" s="254">
        <f t="shared" si="87"/>
        <v>0</v>
      </c>
      <c r="FQ54" s="254">
        <f t="shared" si="87"/>
        <v>0</v>
      </c>
      <c r="FR54" s="254">
        <f t="shared" si="87"/>
        <v>0</v>
      </c>
      <c r="FS54" s="254">
        <f t="shared" si="87"/>
        <v>0</v>
      </c>
      <c r="FT54" s="254">
        <f t="shared" si="87"/>
        <v>0</v>
      </c>
      <c r="FU54" s="254">
        <f t="shared" si="87"/>
        <v>0</v>
      </c>
      <c r="FV54" s="254">
        <f t="shared" si="87"/>
        <v>0</v>
      </c>
      <c r="FW54" s="254">
        <f t="shared" si="87"/>
        <v>0</v>
      </c>
      <c r="FX54" s="254">
        <f t="shared" si="87"/>
        <v>0</v>
      </c>
      <c r="FY54" s="254">
        <f t="shared" si="87"/>
        <v>0</v>
      </c>
      <c r="FZ54" s="254">
        <f t="shared" si="87"/>
        <v>0</v>
      </c>
      <c r="GA54" s="254">
        <f t="shared" si="87"/>
        <v>0</v>
      </c>
      <c r="GB54" s="254">
        <f t="shared" si="87"/>
        <v>0</v>
      </c>
      <c r="GC54" s="254">
        <f t="shared" si="87"/>
        <v>0</v>
      </c>
      <c r="GD54" s="254">
        <f t="shared" si="87"/>
        <v>0</v>
      </c>
      <c r="GE54" s="254">
        <f t="shared" si="87"/>
        <v>0</v>
      </c>
      <c r="GF54" s="254">
        <f t="shared" si="87"/>
        <v>0</v>
      </c>
      <c r="GG54" s="254">
        <f t="shared" si="87"/>
        <v>0</v>
      </c>
      <c r="GH54" s="254">
        <f t="shared" si="87"/>
        <v>0</v>
      </c>
      <c r="GI54" s="254">
        <f t="shared" si="87"/>
        <v>0</v>
      </c>
      <c r="GJ54" s="254">
        <f t="shared" si="87"/>
        <v>0</v>
      </c>
      <c r="GK54" s="254">
        <f t="shared" si="87"/>
        <v>0</v>
      </c>
      <c r="GL54" s="254">
        <f t="shared" si="87"/>
        <v>0</v>
      </c>
      <c r="GM54" s="254">
        <f t="shared" ref="GM54:HR54" si="88">SUM(GM42:GM53)</f>
        <v>0</v>
      </c>
      <c r="GN54" s="254">
        <f t="shared" si="88"/>
        <v>0</v>
      </c>
      <c r="GO54" s="254">
        <f t="shared" si="88"/>
        <v>0</v>
      </c>
      <c r="GP54" s="254">
        <f t="shared" si="88"/>
        <v>0</v>
      </c>
      <c r="GQ54" s="254">
        <f t="shared" si="88"/>
        <v>0</v>
      </c>
      <c r="GR54" s="254">
        <f t="shared" si="88"/>
        <v>0</v>
      </c>
      <c r="GS54" s="254">
        <f t="shared" si="88"/>
        <v>0</v>
      </c>
      <c r="GT54" s="254">
        <f t="shared" si="88"/>
        <v>0</v>
      </c>
      <c r="GU54" s="254">
        <f t="shared" si="88"/>
        <v>0</v>
      </c>
      <c r="GV54" s="254">
        <f t="shared" si="88"/>
        <v>0</v>
      </c>
      <c r="GW54" s="254">
        <f t="shared" si="88"/>
        <v>0</v>
      </c>
      <c r="GX54" s="254">
        <f t="shared" si="88"/>
        <v>0</v>
      </c>
      <c r="GY54" s="254">
        <f t="shared" si="88"/>
        <v>0</v>
      </c>
      <c r="GZ54" s="254">
        <f t="shared" si="88"/>
        <v>0</v>
      </c>
      <c r="HA54" s="254">
        <f t="shared" si="88"/>
        <v>0</v>
      </c>
      <c r="HB54" s="254">
        <f t="shared" si="88"/>
        <v>0</v>
      </c>
      <c r="HC54" s="254">
        <f t="shared" si="88"/>
        <v>0</v>
      </c>
      <c r="HD54" s="254">
        <f t="shared" si="88"/>
        <v>0</v>
      </c>
      <c r="HE54" s="254">
        <f t="shared" si="88"/>
        <v>0</v>
      </c>
      <c r="HF54" s="254">
        <f t="shared" si="88"/>
        <v>0</v>
      </c>
      <c r="HG54" s="254">
        <f t="shared" si="88"/>
        <v>0</v>
      </c>
      <c r="HH54" s="254">
        <f t="shared" si="88"/>
        <v>0</v>
      </c>
      <c r="HI54" s="254">
        <f t="shared" si="88"/>
        <v>0</v>
      </c>
      <c r="HJ54" s="254">
        <f t="shared" si="88"/>
        <v>0</v>
      </c>
      <c r="HK54" s="254">
        <f t="shared" si="88"/>
        <v>0</v>
      </c>
      <c r="HL54" s="254">
        <f t="shared" si="88"/>
        <v>0</v>
      </c>
      <c r="HM54" s="254">
        <f t="shared" si="88"/>
        <v>0</v>
      </c>
      <c r="HN54" s="254">
        <f t="shared" si="88"/>
        <v>0</v>
      </c>
      <c r="HO54" s="254">
        <f t="shared" si="88"/>
        <v>0</v>
      </c>
      <c r="HP54" s="254">
        <f t="shared" si="88"/>
        <v>0</v>
      </c>
      <c r="HQ54" s="254">
        <f t="shared" si="88"/>
        <v>0</v>
      </c>
      <c r="HR54" s="254">
        <f t="shared" si="88"/>
        <v>0</v>
      </c>
      <c r="HS54" s="254">
        <f t="shared" ref="HS54:IP54" si="89">SUM(HS42:HS53)</f>
        <v>0</v>
      </c>
      <c r="HT54" s="254">
        <f t="shared" si="89"/>
        <v>0</v>
      </c>
      <c r="HU54" s="254">
        <f t="shared" si="89"/>
        <v>0</v>
      </c>
      <c r="HV54" s="254">
        <f t="shared" si="89"/>
        <v>0</v>
      </c>
      <c r="HW54" s="254">
        <f t="shared" si="89"/>
        <v>0</v>
      </c>
      <c r="HX54" s="254">
        <f t="shared" si="89"/>
        <v>0</v>
      </c>
      <c r="HY54" s="254">
        <f t="shared" si="89"/>
        <v>0</v>
      </c>
      <c r="HZ54" s="254">
        <f t="shared" si="89"/>
        <v>0</v>
      </c>
      <c r="IA54" s="254">
        <f t="shared" si="89"/>
        <v>0</v>
      </c>
      <c r="IB54" s="254">
        <f t="shared" si="89"/>
        <v>0</v>
      </c>
      <c r="IC54" s="254">
        <f t="shared" si="89"/>
        <v>0</v>
      </c>
      <c r="ID54" s="254">
        <f t="shared" si="89"/>
        <v>0</v>
      </c>
      <c r="IE54" s="254">
        <f t="shared" si="89"/>
        <v>0</v>
      </c>
      <c r="IF54" s="254">
        <f t="shared" si="89"/>
        <v>0</v>
      </c>
      <c r="IG54" s="254">
        <f t="shared" si="89"/>
        <v>0</v>
      </c>
      <c r="IH54" s="254">
        <f t="shared" si="89"/>
        <v>0</v>
      </c>
      <c r="II54" s="254">
        <f t="shared" si="89"/>
        <v>0</v>
      </c>
      <c r="IJ54" s="254">
        <f t="shared" si="89"/>
        <v>0</v>
      </c>
      <c r="IK54" s="254">
        <f t="shared" si="89"/>
        <v>0</v>
      </c>
      <c r="IL54" s="254">
        <f t="shared" si="89"/>
        <v>0</v>
      </c>
      <c r="IM54" s="254">
        <f t="shared" si="89"/>
        <v>0</v>
      </c>
      <c r="IN54" s="254">
        <f t="shared" si="89"/>
        <v>0</v>
      </c>
      <c r="IO54" s="254">
        <f t="shared" si="89"/>
        <v>0</v>
      </c>
      <c r="IP54" s="254">
        <f t="shared" si="89"/>
        <v>0</v>
      </c>
      <c r="IQ54" s="254">
        <f t="shared" si="80"/>
        <v>0</v>
      </c>
      <c r="IR54" s="254">
        <f t="shared" si="80"/>
        <v>0</v>
      </c>
      <c r="IS54" s="254">
        <f t="shared" si="80"/>
        <v>0</v>
      </c>
      <c r="IT54" s="254">
        <f t="shared" si="80"/>
        <v>0</v>
      </c>
    </row>
    <row r="55" spans="1:254" ht="15" customHeight="1" x14ac:dyDescent="0.25">
      <c r="A55" s="336"/>
      <c r="B55" s="9" t="s">
        <v>147</v>
      </c>
      <c r="C55" s="253">
        <f>+C40+C54</f>
        <v>0</v>
      </c>
      <c r="D55" s="253">
        <f>+D40+D54</f>
        <v>0</v>
      </c>
      <c r="E55" s="253">
        <f>+E40+E54</f>
        <v>0</v>
      </c>
      <c r="F55" s="253">
        <f>+F40+F54</f>
        <v>0</v>
      </c>
      <c r="G55" s="253">
        <f t="shared" ref="G55:AT55" si="90">+G40+G54</f>
        <v>0</v>
      </c>
      <c r="H55" s="253">
        <f t="shared" si="90"/>
        <v>0</v>
      </c>
      <c r="I55" s="253">
        <f t="shared" si="90"/>
        <v>0</v>
      </c>
      <c r="J55" s="253">
        <f t="shared" si="90"/>
        <v>0</v>
      </c>
      <c r="K55" s="253">
        <f t="shared" si="90"/>
        <v>0</v>
      </c>
      <c r="L55" s="253">
        <f t="shared" si="90"/>
        <v>0</v>
      </c>
      <c r="M55" s="253">
        <f t="shared" si="90"/>
        <v>0</v>
      </c>
      <c r="N55" s="253">
        <f t="shared" si="90"/>
        <v>0</v>
      </c>
      <c r="O55" s="253">
        <f t="shared" si="90"/>
        <v>0</v>
      </c>
      <c r="P55" s="253">
        <f t="shared" si="90"/>
        <v>0</v>
      </c>
      <c r="Q55" s="253">
        <f t="shared" si="90"/>
        <v>0</v>
      </c>
      <c r="R55" s="253">
        <f t="shared" si="90"/>
        <v>0</v>
      </c>
      <c r="S55" s="253">
        <f t="shared" si="90"/>
        <v>0</v>
      </c>
      <c r="T55" s="253">
        <f t="shared" si="90"/>
        <v>0</v>
      </c>
      <c r="U55" s="253">
        <f t="shared" si="90"/>
        <v>0</v>
      </c>
      <c r="V55" s="253">
        <f t="shared" si="90"/>
        <v>0</v>
      </c>
      <c r="W55" s="253">
        <f t="shared" si="90"/>
        <v>0</v>
      </c>
      <c r="X55" s="253">
        <f t="shared" si="90"/>
        <v>0</v>
      </c>
      <c r="Y55" s="253">
        <f t="shared" si="90"/>
        <v>0</v>
      </c>
      <c r="Z55" s="253">
        <f t="shared" si="90"/>
        <v>0</v>
      </c>
      <c r="AA55" s="253">
        <f t="shared" si="90"/>
        <v>0</v>
      </c>
      <c r="AB55" s="253">
        <f t="shared" si="90"/>
        <v>0</v>
      </c>
      <c r="AC55" s="253">
        <f t="shared" si="90"/>
        <v>0</v>
      </c>
      <c r="AD55" s="253">
        <f t="shared" si="90"/>
        <v>0</v>
      </c>
      <c r="AE55" s="253">
        <f t="shared" si="90"/>
        <v>0</v>
      </c>
      <c r="AF55" s="253">
        <f t="shared" si="90"/>
        <v>0</v>
      </c>
      <c r="AG55" s="253">
        <f t="shared" si="90"/>
        <v>0</v>
      </c>
      <c r="AH55" s="253">
        <f t="shared" si="90"/>
        <v>0</v>
      </c>
      <c r="AI55" s="253">
        <f t="shared" si="90"/>
        <v>0</v>
      </c>
      <c r="AJ55" s="253">
        <f t="shared" si="90"/>
        <v>0</v>
      </c>
      <c r="AK55" s="253">
        <f t="shared" si="90"/>
        <v>0</v>
      </c>
      <c r="AL55" s="253">
        <f t="shared" si="90"/>
        <v>0</v>
      </c>
      <c r="AM55" s="253">
        <f t="shared" si="90"/>
        <v>0</v>
      </c>
      <c r="AN55" s="253">
        <f t="shared" si="90"/>
        <v>0</v>
      </c>
      <c r="AO55" s="253">
        <f t="shared" si="90"/>
        <v>0</v>
      </c>
      <c r="AP55" s="253">
        <f t="shared" si="90"/>
        <v>0</v>
      </c>
      <c r="AQ55" s="253">
        <f t="shared" si="90"/>
        <v>0</v>
      </c>
      <c r="AR55" s="253">
        <f t="shared" si="90"/>
        <v>0</v>
      </c>
      <c r="AS55" s="253">
        <f t="shared" si="90"/>
        <v>0</v>
      </c>
      <c r="AT55" s="253">
        <f t="shared" si="90"/>
        <v>0</v>
      </c>
      <c r="AU55" s="253">
        <f t="shared" ref="AU55:BN55" si="91">+AU40+AU54</f>
        <v>0</v>
      </c>
      <c r="AV55" s="253">
        <f t="shared" si="91"/>
        <v>0</v>
      </c>
      <c r="AW55" s="253">
        <f t="shared" si="91"/>
        <v>0</v>
      </c>
      <c r="AX55" s="253">
        <f t="shared" si="91"/>
        <v>0</v>
      </c>
      <c r="AY55" s="253">
        <f t="shared" si="91"/>
        <v>0</v>
      </c>
      <c r="AZ55" s="253">
        <f t="shared" si="91"/>
        <v>0</v>
      </c>
      <c r="BA55" s="253">
        <f t="shared" si="91"/>
        <v>0</v>
      </c>
      <c r="BB55" s="253">
        <f t="shared" si="91"/>
        <v>0</v>
      </c>
      <c r="BC55" s="253">
        <f t="shared" si="91"/>
        <v>0</v>
      </c>
      <c r="BD55" s="253">
        <f t="shared" si="91"/>
        <v>0</v>
      </c>
      <c r="BE55" s="253">
        <f t="shared" si="91"/>
        <v>0</v>
      </c>
      <c r="BF55" s="253">
        <f t="shared" si="91"/>
        <v>0</v>
      </c>
      <c r="BG55" s="253">
        <f t="shared" si="91"/>
        <v>0</v>
      </c>
      <c r="BH55" s="253">
        <f t="shared" si="91"/>
        <v>0</v>
      </c>
      <c r="BI55" s="253">
        <f t="shared" si="91"/>
        <v>0</v>
      </c>
      <c r="BJ55" s="253">
        <f t="shared" si="91"/>
        <v>0</v>
      </c>
      <c r="BK55" s="253">
        <f t="shared" si="91"/>
        <v>0</v>
      </c>
      <c r="BL55" s="253">
        <f t="shared" si="91"/>
        <v>0</v>
      </c>
      <c r="BM55" s="253">
        <f t="shared" si="91"/>
        <v>0</v>
      </c>
      <c r="BN55" s="253">
        <f t="shared" si="91"/>
        <v>0</v>
      </c>
      <c r="BO55" s="253">
        <f t="shared" ref="BO55:CT55" si="92">+BO40+BO54</f>
        <v>0</v>
      </c>
      <c r="BP55" s="253">
        <f t="shared" si="92"/>
        <v>0</v>
      </c>
      <c r="BQ55" s="253">
        <f t="shared" si="92"/>
        <v>0</v>
      </c>
      <c r="BR55" s="253">
        <f t="shared" si="92"/>
        <v>0</v>
      </c>
      <c r="BS55" s="253">
        <f t="shared" si="92"/>
        <v>0</v>
      </c>
      <c r="BT55" s="253">
        <f t="shared" si="92"/>
        <v>0</v>
      </c>
      <c r="BU55" s="253">
        <f t="shared" si="92"/>
        <v>0</v>
      </c>
      <c r="BV55" s="253">
        <f t="shared" si="92"/>
        <v>0</v>
      </c>
      <c r="BW55" s="253">
        <f t="shared" si="92"/>
        <v>0</v>
      </c>
      <c r="BX55" s="253">
        <f t="shared" si="92"/>
        <v>0</v>
      </c>
      <c r="BY55" s="253">
        <f t="shared" si="92"/>
        <v>0</v>
      </c>
      <c r="BZ55" s="253">
        <f t="shared" si="92"/>
        <v>0</v>
      </c>
      <c r="CA55" s="253">
        <f t="shared" si="92"/>
        <v>0</v>
      </c>
      <c r="CB55" s="253">
        <f t="shared" si="92"/>
        <v>0</v>
      </c>
      <c r="CC55" s="253">
        <f t="shared" si="92"/>
        <v>0</v>
      </c>
      <c r="CD55" s="253">
        <f t="shared" si="92"/>
        <v>0</v>
      </c>
      <c r="CE55" s="253">
        <f t="shared" si="92"/>
        <v>0</v>
      </c>
      <c r="CF55" s="253">
        <f t="shared" si="92"/>
        <v>0</v>
      </c>
      <c r="CG55" s="253">
        <f t="shared" si="92"/>
        <v>0</v>
      </c>
      <c r="CH55" s="253">
        <f t="shared" si="92"/>
        <v>0</v>
      </c>
      <c r="CI55" s="253">
        <f t="shared" si="92"/>
        <v>0</v>
      </c>
      <c r="CJ55" s="253">
        <f t="shared" si="92"/>
        <v>0</v>
      </c>
      <c r="CK55" s="253">
        <f t="shared" si="92"/>
        <v>0</v>
      </c>
      <c r="CL55" s="253">
        <f t="shared" si="92"/>
        <v>0</v>
      </c>
      <c r="CM55" s="253">
        <f t="shared" si="92"/>
        <v>0</v>
      </c>
      <c r="CN55" s="253">
        <f t="shared" si="92"/>
        <v>0</v>
      </c>
      <c r="CO55" s="253">
        <f t="shared" si="92"/>
        <v>0</v>
      </c>
      <c r="CP55" s="253">
        <f t="shared" si="92"/>
        <v>0</v>
      </c>
      <c r="CQ55" s="253">
        <f t="shared" si="92"/>
        <v>0</v>
      </c>
      <c r="CR55" s="253">
        <f t="shared" si="92"/>
        <v>0</v>
      </c>
      <c r="CS55" s="253">
        <f t="shared" si="92"/>
        <v>0</v>
      </c>
      <c r="CT55" s="253">
        <f t="shared" si="92"/>
        <v>0</v>
      </c>
      <c r="CU55" s="253">
        <f t="shared" ref="CU55:DZ55" si="93">+CU40+CU54</f>
        <v>0</v>
      </c>
      <c r="CV55" s="253">
        <f t="shared" si="93"/>
        <v>0</v>
      </c>
      <c r="CW55" s="253">
        <f t="shared" si="93"/>
        <v>0</v>
      </c>
      <c r="CX55" s="253">
        <f t="shared" si="93"/>
        <v>0</v>
      </c>
      <c r="CY55" s="253">
        <f t="shared" si="93"/>
        <v>0</v>
      </c>
      <c r="CZ55" s="253">
        <f t="shared" si="93"/>
        <v>0</v>
      </c>
      <c r="DA55" s="253">
        <f t="shared" si="93"/>
        <v>0</v>
      </c>
      <c r="DB55" s="253">
        <f t="shared" si="93"/>
        <v>0</v>
      </c>
      <c r="DC55" s="253">
        <f t="shared" si="93"/>
        <v>0</v>
      </c>
      <c r="DD55" s="253">
        <f t="shared" si="93"/>
        <v>0</v>
      </c>
      <c r="DE55" s="253">
        <f t="shared" si="93"/>
        <v>0</v>
      </c>
      <c r="DF55" s="253">
        <f t="shared" si="93"/>
        <v>0</v>
      </c>
      <c r="DG55" s="253">
        <f t="shared" si="93"/>
        <v>0</v>
      </c>
      <c r="DH55" s="253">
        <f t="shared" si="93"/>
        <v>0</v>
      </c>
      <c r="DI55" s="253">
        <f t="shared" si="93"/>
        <v>0</v>
      </c>
      <c r="DJ55" s="253">
        <f t="shared" si="93"/>
        <v>0</v>
      </c>
      <c r="DK55" s="253">
        <f t="shared" si="93"/>
        <v>0</v>
      </c>
      <c r="DL55" s="253">
        <f t="shared" si="93"/>
        <v>0</v>
      </c>
      <c r="DM55" s="253">
        <f t="shared" si="93"/>
        <v>0</v>
      </c>
      <c r="DN55" s="253">
        <f t="shared" si="93"/>
        <v>0</v>
      </c>
      <c r="DO55" s="253">
        <f t="shared" si="93"/>
        <v>0</v>
      </c>
      <c r="DP55" s="253">
        <f t="shared" si="93"/>
        <v>0</v>
      </c>
      <c r="DQ55" s="253">
        <f t="shared" si="93"/>
        <v>0</v>
      </c>
      <c r="DR55" s="253">
        <f t="shared" si="93"/>
        <v>0</v>
      </c>
      <c r="DS55" s="253">
        <f t="shared" si="93"/>
        <v>0</v>
      </c>
      <c r="DT55" s="253">
        <f t="shared" si="93"/>
        <v>0</v>
      </c>
      <c r="DU55" s="253">
        <f t="shared" si="93"/>
        <v>0</v>
      </c>
      <c r="DV55" s="253">
        <f t="shared" si="93"/>
        <v>0</v>
      </c>
      <c r="DW55" s="253">
        <f t="shared" si="93"/>
        <v>0</v>
      </c>
      <c r="DX55" s="253">
        <f t="shared" si="93"/>
        <v>0</v>
      </c>
      <c r="DY55" s="253">
        <f t="shared" si="93"/>
        <v>0</v>
      </c>
      <c r="DZ55" s="253">
        <f t="shared" si="93"/>
        <v>0</v>
      </c>
      <c r="EA55" s="253">
        <f t="shared" ref="EA55:EH55" si="94">+EA40+EA54</f>
        <v>0</v>
      </c>
      <c r="EB55" s="253">
        <f t="shared" si="94"/>
        <v>0</v>
      </c>
      <c r="EC55" s="253">
        <f t="shared" si="94"/>
        <v>0</v>
      </c>
      <c r="ED55" s="253">
        <f t="shared" si="94"/>
        <v>0</v>
      </c>
      <c r="EE55" s="253">
        <f t="shared" si="94"/>
        <v>0</v>
      </c>
      <c r="EF55" s="253">
        <f t="shared" si="94"/>
        <v>0</v>
      </c>
      <c r="EG55" s="253">
        <f t="shared" si="94"/>
        <v>0</v>
      </c>
      <c r="EH55" s="253">
        <f t="shared" si="94"/>
        <v>0</v>
      </c>
      <c r="EI55" s="253">
        <f t="shared" ref="EI55:FN55" si="95">+EI40+EI54</f>
        <v>0</v>
      </c>
      <c r="EJ55" s="253">
        <f t="shared" si="95"/>
        <v>0</v>
      </c>
      <c r="EK55" s="253">
        <f t="shared" si="95"/>
        <v>0</v>
      </c>
      <c r="EL55" s="253">
        <f t="shared" si="95"/>
        <v>0</v>
      </c>
      <c r="EM55" s="253">
        <f t="shared" si="95"/>
        <v>0</v>
      </c>
      <c r="EN55" s="253">
        <f t="shared" si="95"/>
        <v>0</v>
      </c>
      <c r="EO55" s="253">
        <f t="shared" si="95"/>
        <v>0</v>
      </c>
      <c r="EP55" s="253">
        <f t="shared" si="95"/>
        <v>0</v>
      </c>
      <c r="EQ55" s="253">
        <f t="shared" si="95"/>
        <v>0</v>
      </c>
      <c r="ER55" s="253">
        <f t="shared" si="95"/>
        <v>0</v>
      </c>
      <c r="ES55" s="253">
        <f t="shared" si="95"/>
        <v>0</v>
      </c>
      <c r="ET55" s="253">
        <f t="shared" si="95"/>
        <v>0</v>
      </c>
      <c r="EU55" s="253">
        <f t="shared" si="95"/>
        <v>0</v>
      </c>
      <c r="EV55" s="253">
        <f t="shared" si="95"/>
        <v>0</v>
      </c>
      <c r="EW55" s="253">
        <f t="shared" si="95"/>
        <v>0</v>
      </c>
      <c r="EX55" s="253">
        <f t="shared" si="95"/>
        <v>0</v>
      </c>
      <c r="EY55" s="253">
        <f t="shared" si="95"/>
        <v>0</v>
      </c>
      <c r="EZ55" s="253">
        <f t="shared" si="95"/>
        <v>0</v>
      </c>
      <c r="FA55" s="253">
        <f t="shared" si="95"/>
        <v>0</v>
      </c>
      <c r="FB55" s="253">
        <f t="shared" si="95"/>
        <v>0</v>
      </c>
      <c r="FC55" s="253">
        <f t="shared" si="95"/>
        <v>0</v>
      </c>
      <c r="FD55" s="253">
        <f t="shared" si="95"/>
        <v>0</v>
      </c>
      <c r="FE55" s="253">
        <f t="shared" si="95"/>
        <v>0</v>
      </c>
      <c r="FF55" s="253">
        <f t="shared" si="95"/>
        <v>0</v>
      </c>
      <c r="FG55" s="253">
        <f t="shared" si="95"/>
        <v>0</v>
      </c>
      <c r="FH55" s="253">
        <f t="shared" si="95"/>
        <v>0</v>
      </c>
      <c r="FI55" s="253">
        <f t="shared" si="95"/>
        <v>0</v>
      </c>
      <c r="FJ55" s="253">
        <f t="shared" si="95"/>
        <v>0</v>
      </c>
      <c r="FK55" s="253">
        <f t="shared" si="95"/>
        <v>0</v>
      </c>
      <c r="FL55" s="253">
        <f t="shared" si="95"/>
        <v>0</v>
      </c>
      <c r="FM55" s="253">
        <f t="shared" si="95"/>
        <v>0</v>
      </c>
      <c r="FN55" s="253">
        <f t="shared" si="95"/>
        <v>0</v>
      </c>
      <c r="FO55" s="253">
        <f t="shared" ref="FO55:GT55" si="96">+FO40+FO54</f>
        <v>0</v>
      </c>
      <c r="FP55" s="253">
        <f t="shared" si="96"/>
        <v>0</v>
      </c>
      <c r="FQ55" s="253">
        <f t="shared" si="96"/>
        <v>0</v>
      </c>
      <c r="FR55" s="253">
        <f t="shared" si="96"/>
        <v>0</v>
      </c>
      <c r="FS55" s="253">
        <f t="shared" si="96"/>
        <v>0</v>
      </c>
      <c r="FT55" s="253">
        <f t="shared" si="96"/>
        <v>0</v>
      </c>
      <c r="FU55" s="253">
        <f t="shared" si="96"/>
        <v>0</v>
      </c>
      <c r="FV55" s="253">
        <f t="shared" si="96"/>
        <v>0</v>
      </c>
      <c r="FW55" s="253">
        <f t="shared" si="96"/>
        <v>0</v>
      </c>
      <c r="FX55" s="253">
        <f t="shared" si="96"/>
        <v>0</v>
      </c>
      <c r="FY55" s="253">
        <f t="shared" si="96"/>
        <v>0</v>
      </c>
      <c r="FZ55" s="253">
        <f t="shared" si="96"/>
        <v>0</v>
      </c>
      <c r="GA55" s="253">
        <f t="shared" si="96"/>
        <v>0</v>
      </c>
      <c r="GB55" s="253">
        <f t="shared" si="96"/>
        <v>0</v>
      </c>
      <c r="GC55" s="253">
        <f t="shared" si="96"/>
        <v>0</v>
      </c>
      <c r="GD55" s="253">
        <f t="shared" si="96"/>
        <v>0</v>
      </c>
      <c r="GE55" s="253">
        <f t="shared" si="96"/>
        <v>0</v>
      </c>
      <c r="GF55" s="253">
        <f t="shared" si="96"/>
        <v>0</v>
      </c>
      <c r="GG55" s="253">
        <f t="shared" si="96"/>
        <v>0</v>
      </c>
      <c r="GH55" s="253">
        <f t="shared" si="96"/>
        <v>0</v>
      </c>
      <c r="GI55" s="253">
        <f t="shared" si="96"/>
        <v>0</v>
      </c>
      <c r="GJ55" s="253">
        <f t="shared" si="96"/>
        <v>0</v>
      </c>
      <c r="GK55" s="253">
        <f t="shared" si="96"/>
        <v>0</v>
      </c>
      <c r="GL55" s="253">
        <f t="shared" si="96"/>
        <v>0</v>
      </c>
      <c r="GM55" s="253">
        <f t="shared" si="96"/>
        <v>0</v>
      </c>
      <c r="GN55" s="253">
        <f t="shared" si="96"/>
        <v>0</v>
      </c>
      <c r="GO55" s="253">
        <f t="shared" si="96"/>
        <v>0</v>
      </c>
      <c r="GP55" s="253">
        <f t="shared" si="96"/>
        <v>0</v>
      </c>
      <c r="GQ55" s="253">
        <f t="shared" si="96"/>
        <v>0</v>
      </c>
      <c r="GR55" s="253">
        <f t="shared" si="96"/>
        <v>0</v>
      </c>
      <c r="GS55" s="253">
        <f t="shared" si="96"/>
        <v>0</v>
      </c>
      <c r="GT55" s="253">
        <f t="shared" si="96"/>
        <v>0</v>
      </c>
      <c r="GU55" s="253">
        <f t="shared" ref="GU55:IP55" si="97">+GU40+GU54</f>
        <v>0</v>
      </c>
      <c r="GV55" s="253">
        <f t="shared" si="97"/>
        <v>0</v>
      </c>
      <c r="GW55" s="253">
        <f t="shared" si="97"/>
        <v>0</v>
      </c>
      <c r="GX55" s="253">
        <f t="shared" si="97"/>
        <v>0</v>
      </c>
      <c r="GY55" s="253">
        <f t="shared" si="97"/>
        <v>0</v>
      </c>
      <c r="GZ55" s="253">
        <f t="shared" si="97"/>
        <v>0</v>
      </c>
      <c r="HA55" s="253">
        <f t="shared" si="97"/>
        <v>0</v>
      </c>
      <c r="HB55" s="253">
        <f t="shared" si="97"/>
        <v>0</v>
      </c>
      <c r="HC55" s="253">
        <f t="shared" si="97"/>
        <v>0</v>
      </c>
      <c r="HD55" s="253">
        <f t="shared" si="97"/>
        <v>0</v>
      </c>
      <c r="HE55" s="253">
        <f t="shared" si="97"/>
        <v>0</v>
      </c>
      <c r="HF55" s="253">
        <f t="shared" si="97"/>
        <v>0</v>
      </c>
      <c r="HG55" s="253">
        <f t="shared" si="97"/>
        <v>0</v>
      </c>
      <c r="HH55" s="253">
        <f t="shared" si="97"/>
        <v>0</v>
      </c>
      <c r="HI55" s="253">
        <f t="shared" si="97"/>
        <v>0</v>
      </c>
      <c r="HJ55" s="253">
        <f t="shared" si="97"/>
        <v>0</v>
      </c>
      <c r="HK55" s="253">
        <f t="shared" si="97"/>
        <v>0</v>
      </c>
      <c r="HL55" s="253">
        <f t="shared" si="97"/>
        <v>0</v>
      </c>
      <c r="HM55" s="253">
        <f t="shared" si="97"/>
        <v>0</v>
      </c>
      <c r="HN55" s="253">
        <f t="shared" si="97"/>
        <v>0</v>
      </c>
      <c r="HO55" s="253">
        <f t="shared" si="97"/>
        <v>0</v>
      </c>
      <c r="HP55" s="253">
        <f t="shared" si="97"/>
        <v>0</v>
      </c>
      <c r="HQ55" s="253">
        <f t="shared" si="97"/>
        <v>0</v>
      </c>
      <c r="HR55" s="253">
        <f t="shared" si="97"/>
        <v>0</v>
      </c>
      <c r="HS55" s="253">
        <f t="shared" si="97"/>
        <v>0</v>
      </c>
      <c r="HT55" s="253">
        <f t="shared" si="97"/>
        <v>0</v>
      </c>
      <c r="HU55" s="253">
        <f t="shared" si="97"/>
        <v>0</v>
      </c>
      <c r="HV55" s="253">
        <f t="shared" si="97"/>
        <v>0</v>
      </c>
      <c r="HW55" s="253">
        <f t="shared" si="97"/>
        <v>0</v>
      </c>
      <c r="HX55" s="253">
        <f t="shared" si="97"/>
        <v>0</v>
      </c>
      <c r="HY55" s="253">
        <f t="shared" si="97"/>
        <v>0</v>
      </c>
      <c r="HZ55" s="253">
        <f t="shared" si="97"/>
        <v>0</v>
      </c>
      <c r="IA55" s="253">
        <f t="shared" si="97"/>
        <v>0</v>
      </c>
      <c r="IB55" s="253">
        <f t="shared" si="97"/>
        <v>0</v>
      </c>
      <c r="IC55" s="253">
        <f t="shared" si="97"/>
        <v>0</v>
      </c>
      <c r="ID55" s="253">
        <f t="shared" si="97"/>
        <v>0</v>
      </c>
      <c r="IE55" s="253">
        <f t="shared" si="97"/>
        <v>0</v>
      </c>
      <c r="IF55" s="253">
        <f t="shared" si="97"/>
        <v>0</v>
      </c>
      <c r="IG55" s="253">
        <f t="shared" si="97"/>
        <v>0</v>
      </c>
      <c r="IH55" s="253">
        <f t="shared" si="97"/>
        <v>0</v>
      </c>
      <c r="II55" s="253">
        <f t="shared" si="97"/>
        <v>0</v>
      </c>
      <c r="IJ55" s="253">
        <f t="shared" si="97"/>
        <v>0</v>
      </c>
      <c r="IK55" s="253">
        <f t="shared" si="97"/>
        <v>0</v>
      </c>
      <c r="IL55" s="253">
        <f t="shared" si="97"/>
        <v>0</v>
      </c>
      <c r="IM55" s="253">
        <f t="shared" si="97"/>
        <v>0</v>
      </c>
      <c r="IN55" s="253">
        <f t="shared" si="97"/>
        <v>0</v>
      </c>
      <c r="IO55" s="253">
        <f t="shared" si="97"/>
        <v>0</v>
      </c>
      <c r="IP55" s="253">
        <f t="shared" si="97"/>
        <v>0</v>
      </c>
      <c r="IQ55" s="253">
        <f t="shared" si="80"/>
        <v>0</v>
      </c>
      <c r="IR55" s="253">
        <f t="shared" si="80"/>
        <v>0</v>
      </c>
      <c r="IS55" s="253">
        <f t="shared" si="80"/>
        <v>0</v>
      </c>
      <c r="IT55" s="253">
        <f t="shared" si="80"/>
        <v>0</v>
      </c>
    </row>
    <row r="56" spans="1:254" ht="30" customHeight="1" x14ac:dyDescent="0.25">
      <c r="A56" s="276"/>
      <c r="B56" s="294" t="str">
        <f>+'GENERAL FUND-OPERATING(48-53)'!B295</f>
        <v>Fund balances - July 1, 2022 as previously reported</v>
      </c>
      <c r="C56" s="245"/>
      <c r="D56" s="245"/>
      <c r="E56" s="245"/>
      <c r="F56" s="253"/>
      <c r="G56" s="253"/>
      <c r="H56" s="253"/>
      <c r="I56" s="245"/>
      <c r="J56" s="253"/>
      <c r="K56" s="253"/>
      <c r="L56" s="253"/>
      <c r="M56" s="245"/>
      <c r="N56" s="253"/>
      <c r="O56" s="253"/>
      <c r="P56" s="253"/>
      <c r="Q56" s="245"/>
      <c r="R56" s="253"/>
      <c r="S56" s="253"/>
      <c r="T56" s="253"/>
      <c r="U56" s="245"/>
      <c r="V56" s="253"/>
      <c r="W56" s="253"/>
      <c r="X56" s="253"/>
      <c r="Y56" s="245"/>
      <c r="Z56" s="245"/>
      <c r="AA56" s="253"/>
      <c r="AB56" s="253"/>
      <c r="AC56" s="245"/>
      <c r="AD56" s="253"/>
      <c r="AE56" s="245"/>
      <c r="AF56" s="245"/>
      <c r="AG56" s="245"/>
      <c r="AH56" s="253"/>
      <c r="AI56" s="253"/>
      <c r="AJ56" s="253"/>
      <c r="AK56" s="245"/>
      <c r="AL56" s="253"/>
      <c r="AM56" s="253"/>
      <c r="AN56" s="253"/>
      <c r="AO56" s="245"/>
      <c r="AP56" s="253"/>
      <c r="AQ56" s="253"/>
      <c r="AR56" s="253"/>
      <c r="AS56" s="245"/>
      <c r="AT56" s="253"/>
      <c r="AU56" s="253"/>
      <c r="AV56" s="253"/>
      <c r="AW56" s="245"/>
      <c r="AX56" s="253"/>
      <c r="AY56" s="253"/>
      <c r="AZ56" s="253"/>
      <c r="BA56" s="245"/>
      <c r="BB56" s="253"/>
      <c r="BC56" s="253"/>
      <c r="BD56" s="253"/>
      <c r="BE56" s="245"/>
      <c r="BF56" s="253"/>
      <c r="BG56" s="253"/>
      <c r="BH56" s="253"/>
      <c r="BI56" s="245"/>
      <c r="BJ56" s="253"/>
      <c r="BK56" s="253"/>
      <c r="BL56" s="253"/>
      <c r="BM56" s="245"/>
      <c r="BN56" s="253"/>
      <c r="BO56" s="253"/>
      <c r="BP56" s="253"/>
      <c r="BQ56" s="245"/>
      <c r="BR56" s="253"/>
      <c r="BS56" s="253"/>
      <c r="BT56" s="253"/>
      <c r="BU56" s="245"/>
      <c r="BV56" s="253"/>
      <c r="BW56" s="253"/>
      <c r="BX56" s="253"/>
      <c r="BY56" s="245"/>
      <c r="BZ56" s="253"/>
      <c r="CA56" s="253"/>
      <c r="CB56" s="253"/>
      <c r="CC56" s="245"/>
      <c r="CD56" s="253"/>
      <c r="CE56" s="253"/>
      <c r="CF56" s="253"/>
      <c r="CG56" s="245"/>
      <c r="CH56" s="253"/>
      <c r="CI56" s="253"/>
      <c r="CJ56" s="253"/>
      <c r="CK56" s="245"/>
      <c r="CL56" s="253"/>
      <c r="CM56" s="253"/>
      <c r="CN56" s="253"/>
      <c r="CO56" s="245"/>
      <c r="CP56" s="253"/>
      <c r="CQ56" s="253"/>
      <c r="CR56" s="253"/>
      <c r="CS56" s="245"/>
      <c r="CT56" s="253"/>
      <c r="CU56" s="253"/>
      <c r="CV56" s="253"/>
      <c r="CW56" s="245"/>
      <c r="CX56" s="253"/>
      <c r="CY56" s="253"/>
      <c r="CZ56" s="253"/>
      <c r="DA56" s="245"/>
      <c r="DB56" s="253"/>
      <c r="DC56" s="253"/>
      <c r="DD56" s="253"/>
      <c r="DE56" s="245"/>
      <c r="DF56" s="253"/>
      <c r="DG56" s="253"/>
      <c r="DH56" s="253"/>
      <c r="DI56" s="245"/>
      <c r="DJ56" s="253"/>
      <c r="DK56" s="253"/>
      <c r="DL56" s="253"/>
      <c r="DM56" s="245"/>
      <c r="DN56" s="253"/>
      <c r="DO56" s="253"/>
      <c r="DP56" s="253"/>
      <c r="DQ56" s="245"/>
      <c r="DR56" s="253"/>
      <c r="DS56" s="253"/>
      <c r="DT56" s="253"/>
      <c r="DU56" s="245"/>
      <c r="DV56" s="253"/>
      <c r="DW56" s="253"/>
      <c r="DX56" s="253"/>
      <c r="DY56" s="245"/>
      <c r="DZ56" s="253"/>
      <c r="EA56" s="253"/>
      <c r="EB56" s="253"/>
      <c r="EC56" s="245"/>
      <c r="ED56" s="253"/>
      <c r="EE56" s="253"/>
      <c r="EF56" s="253"/>
      <c r="EG56" s="245"/>
      <c r="EH56" s="253"/>
      <c r="EI56" s="253"/>
      <c r="EJ56" s="253"/>
      <c r="EK56" s="245"/>
      <c r="EL56" s="253"/>
      <c r="EM56" s="253"/>
      <c r="EN56" s="253"/>
      <c r="EO56" s="245"/>
      <c r="EP56" s="253"/>
      <c r="EQ56" s="253"/>
      <c r="ER56" s="253"/>
      <c r="ES56" s="245"/>
      <c r="ET56" s="253"/>
      <c r="EU56" s="253"/>
      <c r="EV56" s="253"/>
      <c r="EW56" s="245"/>
      <c r="EX56" s="253"/>
      <c r="EY56" s="253"/>
      <c r="EZ56" s="253"/>
      <c r="FA56" s="245"/>
      <c r="FB56" s="253"/>
      <c r="FC56" s="253"/>
      <c r="FD56" s="253"/>
      <c r="FE56" s="245"/>
      <c r="FF56" s="253"/>
      <c r="FG56" s="253"/>
      <c r="FH56" s="253"/>
      <c r="FI56" s="245"/>
      <c r="FJ56" s="253"/>
      <c r="FK56" s="253"/>
      <c r="FL56" s="253"/>
      <c r="FM56" s="245"/>
      <c r="FN56" s="253"/>
      <c r="FO56" s="253"/>
      <c r="FP56" s="253"/>
      <c r="FQ56" s="245"/>
      <c r="FR56" s="253"/>
      <c r="FS56" s="253"/>
      <c r="FT56" s="253"/>
      <c r="FU56" s="245"/>
      <c r="FV56" s="253"/>
      <c r="FW56" s="253"/>
      <c r="FX56" s="253"/>
      <c r="FY56" s="245"/>
      <c r="FZ56" s="253"/>
      <c r="GA56" s="253"/>
      <c r="GB56" s="253"/>
      <c r="GC56" s="245"/>
      <c r="GD56" s="253"/>
      <c r="GE56" s="253"/>
      <c r="GF56" s="253"/>
      <c r="GG56" s="245"/>
      <c r="GH56" s="253"/>
      <c r="GI56" s="253"/>
      <c r="GJ56" s="253"/>
      <c r="GK56" s="245"/>
      <c r="GL56" s="253"/>
      <c r="GM56" s="253"/>
      <c r="GN56" s="253"/>
      <c r="GO56" s="245"/>
      <c r="GP56" s="253"/>
      <c r="GQ56" s="253"/>
      <c r="GR56" s="253"/>
      <c r="GS56" s="245"/>
      <c r="GT56" s="253"/>
      <c r="GU56" s="253"/>
      <c r="GV56" s="253"/>
      <c r="GW56" s="245"/>
      <c r="GX56" s="253"/>
      <c r="GY56" s="245"/>
      <c r="GZ56" s="245"/>
      <c r="HA56" s="245"/>
      <c r="HB56" s="253"/>
      <c r="HC56" s="253"/>
      <c r="HD56" s="253"/>
      <c r="HE56" s="245"/>
      <c r="HF56" s="253"/>
      <c r="HG56" s="253"/>
      <c r="HH56" s="253"/>
      <c r="HI56" s="245"/>
      <c r="HJ56" s="253"/>
      <c r="HK56" s="253"/>
      <c r="HL56" s="253"/>
      <c r="HM56" s="245"/>
      <c r="HN56" s="253"/>
      <c r="HO56" s="253"/>
      <c r="HP56" s="253"/>
      <c r="HQ56" s="245"/>
      <c r="HR56" s="253"/>
      <c r="HS56" s="253"/>
      <c r="HT56" s="253"/>
      <c r="HU56" s="245"/>
      <c r="HV56" s="253"/>
      <c r="HW56" s="253"/>
      <c r="HX56" s="253"/>
      <c r="HY56" s="245"/>
      <c r="HZ56" s="253"/>
      <c r="IA56" s="253"/>
      <c r="IB56" s="253"/>
      <c r="IC56" s="245"/>
      <c r="ID56" s="253"/>
      <c r="IE56" s="253"/>
      <c r="IF56" s="253"/>
      <c r="IG56" s="245"/>
      <c r="IH56" s="253"/>
      <c r="II56" s="253"/>
      <c r="IJ56" s="253"/>
      <c r="IK56" s="245"/>
      <c r="IL56" s="253"/>
      <c r="IM56" s="253"/>
      <c r="IN56" s="253"/>
      <c r="IO56" s="245"/>
      <c r="IP56" s="253"/>
      <c r="IQ56" s="253"/>
      <c r="IR56" s="253"/>
      <c r="IS56" s="253">
        <f t="shared" si="80"/>
        <v>0</v>
      </c>
      <c r="IT56" s="253"/>
    </row>
    <row r="57" spans="1:254" ht="15" customHeight="1" thickBot="1" x14ac:dyDescent="0.3">
      <c r="A57" s="276"/>
      <c r="B57" s="244" t="s">
        <v>579</v>
      </c>
      <c r="C57" s="245"/>
      <c r="D57" s="245"/>
      <c r="E57" s="247"/>
      <c r="F57" s="253"/>
      <c r="G57" s="253"/>
      <c r="H57" s="253"/>
      <c r="I57" s="247"/>
      <c r="J57" s="253"/>
      <c r="K57" s="253"/>
      <c r="L57" s="253"/>
      <c r="M57" s="247"/>
      <c r="N57" s="253"/>
      <c r="O57" s="253"/>
      <c r="P57" s="253"/>
      <c r="Q57" s="247"/>
      <c r="R57" s="253"/>
      <c r="S57" s="253"/>
      <c r="T57" s="253"/>
      <c r="U57" s="247"/>
      <c r="V57" s="253"/>
      <c r="W57" s="253"/>
      <c r="X57" s="253"/>
      <c r="Y57" s="247"/>
      <c r="Z57" s="245"/>
      <c r="AA57" s="253"/>
      <c r="AB57" s="253"/>
      <c r="AC57" s="247"/>
      <c r="AD57" s="253"/>
      <c r="AE57" s="245"/>
      <c r="AF57" s="245"/>
      <c r="AG57" s="247"/>
      <c r="AH57" s="253"/>
      <c r="AI57" s="253"/>
      <c r="AJ57" s="253"/>
      <c r="AK57" s="247"/>
      <c r="AL57" s="253"/>
      <c r="AM57" s="253"/>
      <c r="AN57" s="253"/>
      <c r="AO57" s="247"/>
      <c r="AP57" s="253"/>
      <c r="AQ57" s="253"/>
      <c r="AR57" s="253"/>
      <c r="AS57" s="247"/>
      <c r="AT57" s="253"/>
      <c r="AU57" s="253"/>
      <c r="AV57" s="253"/>
      <c r="AW57" s="247"/>
      <c r="AX57" s="253"/>
      <c r="AY57" s="253"/>
      <c r="AZ57" s="253"/>
      <c r="BA57" s="247"/>
      <c r="BB57" s="253"/>
      <c r="BC57" s="253"/>
      <c r="BD57" s="253"/>
      <c r="BE57" s="247"/>
      <c r="BF57" s="253"/>
      <c r="BG57" s="253"/>
      <c r="BH57" s="253"/>
      <c r="BI57" s="247"/>
      <c r="BJ57" s="253"/>
      <c r="BK57" s="253"/>
      <c r="BL57" s="253"/>
      <c r="BM57" s="247"/>
      <c r="BN57" s="253"/>
      <c r="BO57" s="253"/>
      <c r="BP57" s="253"/>
      <c r="BQ57" s="247"/>
      <c r="BR57" s="253"/>
      <c r="BS57" s="253"/>
      <c r="BT57" s="253"/>
      <c r="BU57" s="247"/>
      <c r="BV57" s="253"/>
      <c r="BW57" s="253"/>
      <c r="BX57" s="253"/>
      <c r="BY57" s="247"/>
      <c r="BZ57" s="253"/>
      <c r="CA57" s="253"/>
      <c r="CB57" s="253"/>
      <c r="CC57" s="247"/>
      <c r="CD57" s="253"/>
      <c r="CE57" s="253"/>
      <c r="CF57" s="253"/>
      <c r="CG57" s="247"/>
      <c r="CH57" s="253"/>
      <c r="CI57" s="253"/>
      <c r="CJ57" s="253"/>
      <c r="CK57" s="247"/>
      <c r="CL57" s="253"/>
      <c r="CM57" s="253"/>
      <c r="CN57" s="253"/>
      <c r="CO57" s="247"/>
      <c r="CP57" s="253"/>
      <c r="CQ57" s="253"/>
      <c r="CR57" s="253"/>
      <c r="CS57" s="247"/>
      <c r="CT57" s="253"/>
      <c r="CU57" s="253"/>
      <c r="CV57" s="253"/>
      <c r="CW57" s="247"/>
      <c r="CX57" s="253"/>
      <c r="CY57" s="253"/>
      <c r="CZ57" s="253"/>
      <c r="DA57" s="247"/>
      <c r="DB57" s="253"/>
      <c r="DC57" s="253"/>
      <c r="DD57" s="253"/>
      <c r="DE57" s="247"/>
      <c r="DF57" s="253"/>
      <c r="DG57" s="253"/>
      <c r="DH57" s="253"/>
      <c r="DI57" s="247"/>
      <c r="DJ57" s="253"/>
      <c r="DK57" s="253"/>
      <c r="DL57" s="253"/>
      <c r="DM57" s="247"/>
      <c r="DN57" s="253"/>
      <c r="DO57" s="253"/>
      <c r="DP57" s="253"/>
      <c r="DQ57" s="247"/>
      <c r="DR57" s="253"/>
      <c r="DS57" s="253"/>
      <c r="DT57" s="253"/>
      <c r="DU57" s="247"/>
      <c r="DV57" s="253"/>
      <c r="DW57" s="253"/>
      <c r="DX57" s="253"/>
      <c r="DY57" s="247"/>
      <c r="DZ57" s="253"/>
      <c r="EA57" s="253"/>
      <c r="EB57" s="253"/>
      <c r="EC57" s="247"/>
      <c r="ED57" s="253"/>
      <c r="EE57" s="253"/>
      <c r="EF57" s="253"/>
      <c r="EG57" s="247"/>
      <c r="EH57" s="253"/>
      <c r="EI57" s="253"/>
      <c r="EJ57" s="253"/>
      <c r="EK57" s="247"/>
      <c r="EL57" s="253"/>
      <c r="EM57" s="253"/>
      <c r="EN57" s="253"/>
      <c r="EO57" s="247"/>
      <c r="EP57" s="253"/>
      <c r="EQ57" s="253"/>
      <c r="ER57" s="253"/>
      <c r="ES57" s="247"/>
      <c r="ET57" s="253"/>
      <c r="EU57" s="253"/>
      <c r="EV57" s="253"/>
      <c r="EW57" s="247"/>
      <c r="EX57" s="253"/>
      <c r="EY57" s="253"/>
      <c r="EZ57" s="253"/>
      <c r="FA57" s="247"/>
      <c r="FB57" s="253"/>
      <c r="FC57" s="253"/>
      <c r="FD57" s="253"/>
      <c r="FE57" s="247"/>
      <c r="FF57" s="253"/>
      <c r="FG57" s="253"/>
      <c r="FH57" s="253"/>
      <c r="FI57" s="247"/>
      <c r="FJ57" s="253"/>
      <c r="FK57" s="253"/>
      <c r="FL57" s="253"/>
      <c r="FM57" s="247"/>
      <c r="FN57" s="253"/>
      <c r="FO57" s="253"/>
      <c r="FP57" s="253"/>
      <c r="FQ57" s="247"/>
      <c r="FR57" s="253"/>
      <c r="FS57" s="253"/>
      <c r="FT57" s="253"/>
      <c r="FU57" s="247"/>
      <c r="FV57" s="253"/>
      <c r="FW57" s="253"/>
      <c r="FX57" s="253"/>
      <c r="FY57" s="247"/>
      <c r="FZ57" s="253"/>
      <c r="GA57" s="253"/>
      <c r="GB57" s="253"/>
      <c r="GC57" s="247"/>
      <c r="GD57" s="253"/>
      <c r="GE57" s="253"/>
      <c r="GF57" s="253"/>
      <c r="GG57" s="247"/>
      <c r="GH57" s="253"/>
      <c r="GI57" s="253"/>
      <c r="GJ57" s="253"/>
      <c r="GK57" s="247"/>
      <c r="GL57" s="253"/>
      <c r="GM57" s="253"/>
      <c r="GN57" s="253"/>
      <c r="GO57" s="247"/>
      <c r="GP57" s="253"/>
      <c r="GQ57" s="253"/>
      <c r="GR57" s="253"/>
      <c r="GS57" s="247"/>
      <c r="GT57" s="253"/>
      <c r="GU57" s="253"/>
      <c r="GV57" s="253"/>
      <c r="GW57" s="247"/>
      <c r="GX57" s="253"/>
      <c r="GY57" s="245"/>
      <c r="GZ57" s="245"/>
      <c r="HA57" s="247"/>
      <c r="HB57" s="253"/>
      <c r="HC57" s="253"/>
      <c r="HD57" s="253"/>
      <c r="HE57" s="247"/>
      <c r="HF57" s="253"/>
      <c r="HG57" s="253"/>
      <c r="HH57" s="253"/>
      <c r="HI57" s="247"/>
      <c r="HJ57" s="253"/>
      <c r="HK57" s="253"/>
      <c r="HL57" s="253"/>
      <c r="HM57" s="247"/>
      <c r="HN57" s="253"/>
      <c r="HO57" s="253"/>
      <c r="HP57" s="253"/>
      <c r="HQ57" s="247"/>
      <c r="HR57" s="253"/>
      <c r="HS57" s="253"/>
      <c r="HT57" s="253"/>
      <c r="HU57" s="247"/>
      <c r="HV57" s="253"/>
      <c r="HW57" s="253"/>
      <c r="HX57" s="253"/>
      <c r="HY57" s="247"/>
      <c r="HZ57" s="253"/>
      <c r="IA57" s="253"/>
      <c r="IB57" s="253"/>
      <c r="IC57" s="247"/>
      <c r="ID57" s="253"/>
      <c r="IE57" s="253"/>
      <c r="IF57" s="253"/>
      <c r="IG57" s="247"/>
      <c r="IH57" s="253"/>
      <c r="II57" s="253"/>
      <c r="IJ57" s="253"/>
      <c r="IK57" s="247"/>
      <c r="IL57" s="253"/>
      <c r="IM57" s="253"/>
      <c r="IN57" s="253"/>
      <c r="IO57" s="247"/>
      <c r="IP57" s="253"/>
      <c r="IQ57" s="253"/>
      <c r="IR57" s="253"/>
      <c r="IS57" s="254">
        <f t="shared" si="80"/>
        <v>0</v>
      </c>
      <c r="IT57" s="253"/>
    </row>
    <row r="58" spans="1:254" ht="15" customHeight="1" thickBot="1" x14ac:dyDescent="0.3">
      <c r="A58" s="239"/>
      <c r="B58" s="294" t="str">
        <f>+'GENERAL FUND-OPERATING(48-53)'!B297</f>
        <v>Fund balances - July 1, 2022 as restated</v>
      </c>
      <c r="C58" s="253"/>
      <c r="D58" s="253"/>
      <c r="E58" s="253">
        <f>+E56+E57</f>
        <v>0</v>
      </c>
      <c r="F58" s="253"/>
      <c r="G58" s="253"/>
      <c r="H58" s="253"/>
      <c r="I58" s="253">
        <f>+I56+I57</f>
        <v>0</v>
      </c>
      <c r="J58" s="253"/>
      <c r="K58" s="253"/>
      <c r="L58" s="253"/>
      <c r="M58" s="253">
        <f>+M56+M57</f>
        <v>0</v>
      </c>
      <c r="N58" s="253"/>
      <c r="O58" s="253"/>
      <c r="P58" s="253"/>
      <c r="Q58" s="253">
        <f>+Q56+Q57</f>
        <v>0</v>
      </c>
      <c r="R58" s="253"/>
      <c r="S58" s="253"/>
      <c r="T58" s="253"/>
      <c r="U58" s="253">
        <f>+U56+U57</f>
        <v>0</v>
      </c>
      <c r="V58" s="253"/>
      <c r="W58" s="253"/>
      <c r="X58" s="253"/>
      <c r="Y58" s="253">
        <f>+Y56+Y57</f>
        <v>0</v>
      </c>
      <c r="Z58" s="253"/>
      <c r="AA58" s="253"/>
      <c r="AB58" s="253"/>
      <c r="AC58" s="253">
        <f>+AC56+AC57</f>
        <v>0</v>
      </c>
      <c r="AD58" s="253"/>
      <c r="AE58" s="253"/>
      <c r="AF58" s="253"/>
      <c r="AG58" s="253">
        <f>+AG56+AG57</f>
        <v>0</v>
      </c>
      <c r="AH58" s="253"/>
      <c r="AI58" s="253"/>
      <c r="AJ58" s="253"/>
      <c r="AK58" s="253">
        <f>+AK56+AK57</f>
        <v>0</v>
      </c>
      <c r="AL58" s="253"/>
      <c r="AM58" s="253"/>
      <c r="AN58" s="253"/>
      <c r="AO58" s="253">
        <f>+AO56+AO57</f>
        <v>0</v>
      </c>
      <c r="AP58" s="253"/>
      <c r="AQ58" s="253"/>
      <c r="AR58" s="253"/>
      <c r="AS58" s="253">
        <f>+AS56+AS57</f>
        <v>0</v>
      </c>
      <c r="AT58" s="253"/>
      <c r="AU58" s="253"/>
      <c r="AV58" s="253"/>
      <c r="AW58" s="253">
        <f>+AW56+AW57</f>
        <v>0</v>
      </c>
      <c r="AX58" s="253"/>
      <c r="AY58" s="253"/>
      <c r="AZ58" s="253"/>
      <c r="BA58" s="253">
        <f>+BA56+BA57</f>
        <v>0</v>
      </c>
      <c r="BB58" s="253"/>
      <c r="BC58" s="253"/>
      <c r="BD58" s="253"/>
      <c r="BE58" s="253">
        <f>+BE56+BE57</f>
        <v>0</v>
      </c>
      <c r="BF58" s="253"/>
      <c r="BG58" s="253"/>
      <c r="BH58" s="253"/>
      <c r="BI58" s="253">
        <f>+BI56+BI57</f>
        <v>0</v>
      </c>
      <c r="BJ58" s="253"/>
      <c r="BK58" s="253"/>
      <c r="BL58" s="253"/>
      <c r="BM58" s="253">
        <f>+BM56+BM57</f>
        <v>0</v>
      </c>
      <c r="BN58" s="253"/>
      <c r="BO58" s="253"/>
      <c r="BP58" s="253"/>
      <c r="BQ58" s="253">
        <f>+BQ56+BQ57</f>
        <v>0</v>
      </c>
      <c r="BR58" s="253"/>
      <c r="BS58" s="253"/>
      <c r="BT58" s="253"/>
      <c r="BU58" s="253">
        <f>+BU56+BU57</f>
        <v>0</v>
      </c>
      <c r="BV58" s="253"/>
      <c r="BW58" s="253"/>
      <c r="BX58" s="253"/>
      <c r="BY58" s="253">
        <f>+BY56+BY57</f>
        <v>0</v>
      </c>
      <c r="BZ58" s="253"/>
      <c r="CA58" s="253"/>
      <c r="CB58" s="253"/>
      <c r="CC58" s="253">
        <f>+CC56+CC57</f>
        <v>0</v>
      </c>
      <c r="CD58" s="253"/>
      <c r="CE58" s="253"/>
      <c r="CF58" s="253"/>
      <c r="CG58" s="253">
        <f>+CG56+CG57</f>
        <v>0</v>
      </c>
      <c r="CH58" s="253"/>
      <c r="CI58" s="253"/>
      <c r="CJ58" s="253"/>
      <c r="CK58" s="253">
        <f>+CK56+CK57</f>
        <v>0</v>
      </c>
      <c r="CL58" s="253"/>
      <c r="CM58" s="253"/>
      <c r="CN58" s="253"/>
      <c r="CO58" s="253">
        <f>+CO56+CO57</f>
        <v>0</v>
      </c>
      <c r="CP58" s="253"/>
      <c r="CQ58" s="253"/>
      <c r="CR58" s="253"/>
      <c r="CS58" s="253">
        <f>+CS56+CS57</f>
        <v>0</v>
      </c>
      <c r="CT58" s="253"/>
      <c r="CU58" s="253"/>
      <c r="CV58" s="253"/>
      <c r="CW58" s="253">
        <f>+CW56+CW57</f>
        <v>0</v>
      </c>
      <c r="CX58" s="253"/>
      <c r="CY58" s="253"/>
      <c r="CZ58" s="253"/>
      <c r="DA58" s="253">
        <f>+DA56+DA57</f>
        <v>0</v>
      </c>
      <c r="DB58" s="253"/>
      <c r="DC58" s="253"/>
      <c r="DD58" s="253"/>
      <c r="DE58" s="253">
        <f>+DE56+DE57</f>
        <v>0</v>
      </c>
      <c r="DF58" s="253"/>
      <c r="DG58" s="253"/>
      <c r="DH58" s="253"/>
      <c r="DI58" s="253">
        <f>+DI56+DI57</f>
        <v>0</v>
      </c>
      <c r="DJ58" s="253"/>
      <c r="DK58" s="253"/>
      <c r="DL58" s="253"/>
      <c r="DM58" s="253">
        <f>+DM56+DM57</f>
        <v>0</v>
      </c>
      <c r="DN58" s="253"/>
      <c r="DO58" s="253"/>
      <c r="DP58" s="253"/>
      <c r="DQ58" s="253">
        <f>+DQ56+DQ57</f>
        <v>0</v>
      </c>
      <c r="DR58" s="253"/>
      <c r="DS58" s="253"/>
      <c r="DT58" s="253"/>
      <c r="DU58" s="253">
        <f>+DU56+DU57</f>
        <v>0</v>
      </c>
      <c r="DV58" s="253"/>
      <c r="DW58" s="253"/>
      <c r="DX58" s="253"/>
      <c r="DY58" s="253">
        <f>+DY56+DY57</f>
        <v>0</v>
      </c>
      <c r="DZ58" s="253"/>
      <c r="EA58" s="253"/>
      <c r="EB58" s="253"/>
      <c r="EC58" s="253">
        <f>+EC56+EC57</f>
        <v>0</v>
      </c>
      <c r="ED58" s="253"/>
      <c r="EE58" s="253"/>
      <c r="EF58" s="253"/>
      <c r="EG58" s="253">
        <f>+EG56+EG57</f>
        <v>0</v>
      </c>
      <c r="EH58" s="253"/>
      <c r="EI58" s="253"/>
      <c r="EJ58" s="253"/>
      <c r="EK58" s="253">
        <f>+EK56+EK57</f>
        <v>0</v>
      </c>
      <c r="EL58" s="253"/>
      <c r="EM58" s="253"/>
      <c r="EN58" s="253"/>
      <c r="EO58" s="253">
        <f>+EO56+EO57</f>
        <v>0</v>
      </c>
      <c r="EP58" s="253"/>
      <c r="EQ58" s="253"/>
      <c r="ER58" s="253"/>
      <c r="ES58" s="253">
        <f>+ES56+ES57</f>
        <v>0</v>
      </c>
      <c r="ET58" s="253"/>
      <c r="EU58" s="253"/>
      <c r="EV58" s="253"/>
      <c r="EW58" s="253">
        <f>+EW56+EW57</f>
        <v>0</v>
      </c>
      <c r="EX58" s="253"/>
      <c r="EY58" s="253"/>
      <c r="EZ58" s="253"/>
      <c r="FA58" s="253">
        <f>+FA56+FA57</f>
        <v>0</v>
      </c>
      <c r="FB58" s="253"/>
      <c r="FC58" s="253"/>
      <c r="FD58" s="253"/>
      <c r="FE58" s="253">
        <f>+FE56+FE57</f>
        <v>0</v>
      </c>
      <c r="FF58" s="253"/>
      <c r="FG58" s="253"/>
      <c r="FH58" s="253"/>
      <c r="FI58" s="253">
        <f>+FI56+FI57</f>
        <v>0</v>
      </c>
      <c r="FJ58" s="253"/>
      <c r="FK58" s="253"/>
      <c r="FL58" s="253"/>
      <c r="FM58" s="253">
        <f>+FM56+FM57</f>
        <v>0</v>
      </c>
      <c r="FN58" s="253"/>
      <c r="FO58" s="253"/>
      <c r="FP58" s="253"/>
      <c r="FQ58" s="253">
        <f>+FQ56+FQ57</f>
        <v>0</v>
      </c>
      <c r="FR58" s="253"/>
      <c r="FS58" s="253"/>
      <c r="FT58" s="253"/>
      <c r="FU58" s="253">
        <f>+FU56+FU57</f>
        <v>0</v>
      </c>
      <c r="FV58" s="253"/>
      <c r="FW58" s="253"/>
      <c r="FX58" s="253"/>
      <c r="FY58" s="253">
        <f>+FY56+FY57</f>
        <v>0</v>
      </c>
      <c r="FZ58" s="253"/>
      <c r="GA58" s="253"/>
      <c r="GB58" s="253"/>
      <c r="GC58" s="253">
        <f>+GC56+GC57</f>
        <v>0</v>
      </c>
      <c r="GD58" s="253"/>
      <c r="GE58" s="253"/>
      <c r="GF58" s="253"/>
      <c r="GG58" s="253">
        <f>+GG56+GG57</f>
        <v>0</v>
      </c>
      <c r="GH58" s="253"/>
      <c r="GI58" s="253"/>
      <c r="GJ58" s="253"/>
      <c r="GK58" s="253">
        <f>+GK56+GK57</f>
        <v>0</v>
      </c>
      <c r="GL58" s="253"/>
      <c r="GM58" s="253"/>
      <c r="GN58" s="253"/>
      <c r="GO58" s="253">
        <f>+GO56+GO57</f>
        <v>0</v>
      </c>
      <c r="GP58" s="253"/>
      <c r="GQ58" s="253"/>
      <c r="GR58" s="253"/>
      <c r="GS58" s="253">
        <f>+GS56+GS57</f>
        <v>0</v>
      </c>
      <c r="GT58" s="253"/>
      <c r="GU58" s="253"/>
      <c r="GV58" s="253"/>
      <c r="GW58" s="253">
        <f>+GW56+GW57</f>
        <v>0</v>
      </c>
      <c r="GX58" s="253"/>
      <c r="GY58" s="253"/>
      <c r="GZ58" s="253"/>
      <c r="HA58" s="253">
        <f>+HA56+HA57</f>
        <v>0</v>
      </c>
      <c r="HB58" s="253"/>
      <c r="HC58" s="253"/>
      <c r="HD58" s="253"/>
      <c r="HE58" s="253">
        <f>+HE56+HE57</f>
        <v>0</v>
      </c>
      <c r="HF58" s="253"/>
      <c r="HG58" s="253"/>
      <c r="HH58" s="253"/>
      <c r="HI58" s="253">
        <f>+HI56+HI57</f>
        <v>0</v>
      </c>
      <c r="HJ58" s="253"/>
      <c r="HK58" s="253"/>
      <c r="HL58" s="253"/>
      <c r="HM58" s="253">
        <f>+HM56+HM57</f>
        <v>0</v>
      </c>
      <c r="HN58" s="253"/>
      <c r="HO58" s="253"/>
      <c r="HP58" s="253"/>
      <c r="HQ58" s="253">
        <f>+HQ56+HQ57</f>
        <v>0</v>
      </c>
      <c r="HR58" s="253"/>
      <c r="HS58" s="253"/>
      <c r="HT58" s="253"/>
      <c r="HU58" s="253">
        <f>+HU56+HU57</f>
        <v>0</v>
      </c>
      <c r="HV58" s="253"/>
      <c r="HW58" s="253"/>
      <c r="HX58" s="253"/>
      <c r="HY58" s="253">
        <f>+HY56+HY57</f>
        <v>0</v>
      </c>
      <c r="HZ58" s="253"/>
      <c r="IA58" s="253"/>
      <c r="IB58" s="253"/>
      <c r="IC58" s="253">
        <f>+IC56+IC57</f>
        <v>0</v>
      </c>
      <c r="ID58" s="253"/>
      <c r="IE58" s="253"/>
      <c r="IF58" s="253"/>
      <c r="IG58" s="253">
        <f>+IG56+IG57</f>
        <v>0</v>
      </c>
      <c r="IH58" s="253"/>
      <c r="II58" s="253"/>
      <c r="IJ58" s="253"/>
      <c r="IK58" s="253">
        <f>+IK56+IK57</f>
        <v>0</v>
      </c>
      <c r="IL58" s="253"/>
      <c r="IM58" s="253"/>
      <c r="IN58" s="253"/>
      <c r="IO58" s="253">
        <f>+IO56+IO57</f>
        <v>0</v>
      </c>
      <c r="IP58" s="253"/>
      <c r="IQ58" s="253"/>
      <c r="IR58" s="253"/>
      <c r="IS58" s="254">
        <f t="shared" si="80"/>
        <v>0</v>
      </c>
      <c r="IT58" s="253"/>
    </row>
    <row r="59" spans="1:254" ht="15" customHeight="1" thickBot="1" x14ac:dyDescent="0.3">
      <c r="A59" s="239"/>
      <c r="B59" s="244" t="str">
        <f>+'GENERAL FUND-OPERATING(48-53)'!B298</f>
        <v>Fund balances - June 30, 2023</v>
      </c>
      <c r="C59" s="253"/>
      <c r="D59" s="253"/>
      <c r="E59" s="256">
        <f>+E55+E58</f>
        <v>0</v>
      </c>
      <c r="F59" s="253"/>
      <c r="G59" s="253"/>
      <c r="H59" s="253"/>
      <c r="I59" s="256">
        <f>+I55+I58</f>
        <v>0</v>
      </c>
      <c r="J59" s="253"/>
      <c r="K59" s="253"/>
      <c r="L59" s="253"/>
      <c r="M59" s="256">
        <f>+M55+M58</f>
        <v>0</v>
      </c>
      <c r="N59" s="253"/>
      <c r="O59" s="253"/>
      <c r="P59" s="253"/>
      <c r="Q59" s="256">
        <f>+Q55+Q58</f>
        <v>0</v>
      </c>
      <c r="R59" s="253"/>
      <c r="S59" s="253"/>
      <c r="T59" s="253"/>
      <c r="U59" s="256">
        <f>+U55+U58</f>
        <v>0</v>
      </c>
      <c r="V59" s="253"/>
      <c r="W59" s="253"/>
      <c r="X59" s="253"/>
      <c r="Y59" s="256">
        <f>+Y55+Y58</f>
        <v>0</v>
      </c>
      <c r="Z59" s="253"/>
      <c r="AA59" s="253"/>
      <c r="AB59" s="253"/>
      <c r="AC59" s="256">
        <f>+AC55+AC58</f>
        <v>0</v>
      </c>
      <c r="AD59" s="253"/>
      <c r="AE59" s="253"/>
      <c r="AF59" s="253"/>
      <c r="AG59" s="256">
        <f>+AG55+AG58</f>
        <v>0</v>
      </c>
      <c r="AH59" s="253"/>
      <c r="AI59" s="253"/>
      <c r="AJ59" s="253"/>
      <c r="AK59" s="256">
        <f>+AK55+AK58</f>
        <v>0</v>
      </c>
      <c r="AL59" s="253"/>
      <c r="AM59" s="253"/>
      <c r="AN59" s="253"/>
      <c r="AO59" s="256">
        <f>+AO55+AO58</f>
        <v>0</v>
      </c>
      <c r="AP59" s="253"/>
      <c r="AQ59" s="253"/>
      <c r="AR59" s="253"/>
      <c r="AS59" s="256">
        <f>+AS55+AS58</f>
        <v>0</v>
      </c>
      <c r="AT59" s="253"/>
      <c r="AU59" s="253"/>
      <c r="AV59" s="253"/>
      <c r="AW59" s="256">
        <f>+AW55+AW58</f>
        <v>0</v>
      </c>
      <c r="AX59" s="253"/>
      <c r="AY59" s="253"/>
      <c r="AZ59" s="253"/>
      <c r="BA59" s="256">
        <f>+BA55+BA58</f>
        <v>0</v>
      </c>
      <c r="BB59" s="253"/>
      <c r="BC59" s="253"/>
      <c r="BD59" s="253"/>
      <c r="BE59" s="256">
        <f>+BE55+BE58</f>
        <v>0</v>
      </c>
      <c r="BF59" s="253"/>
      <c r="BG59" s="253"/>
      <c r="BH59" s="253"/>
      <c r="BI59" s="256">
        <f>+BI55+BI58</f>
        <v>0</v>
      </c>
      <c r="BJ59" s="253"/>
      <c r="BK59" s="253"/>
      <c r="BL59" s="253"/>
      <c r="BM59" s="256">
        <f>+BM55+BM58</f>
        <v>0</v>
      </c>
      <c r="BN59" s="253"/>
      <c r="BO59" s="253"/>
      <c r="BP59" s="253"/>
      <c r="BQ59" s="256">
        <f>+BQ55+BQ58</f>
        <v>0</v>
      </c>
      <c r="BR59" s="253"/>
      <c r="BS59" s="253"/>
      <c r="BT59" s="253"/>
      <c r="BU59" s="256">
        <f>+BU55+BU58</f>
        <v>0</v>
      </c>
      <c r="BV59" s="253"/>
      <c r="BW59" s="253"/>
      <c r="BX59" s="253"/>
      <c r="BY59" s="256">
        <f>+BY55+BY58</f>
        <v>0</v>
      </c>
      <c r="BZ59" s="253"/>
      <c r="CA59" s="253"/>
      <c r="CB59" s="253"/>
      <c r="CC59" s="256">
        <f>+CC55+CC58</f>
        <v>0</v>
      </c>
      <c r="CD59" s="253"/>
      <c r="CE59" s="253"/>
      <c r="CF59" s="253"/>
      <c r="CG59" s="256">
        <f>+CG55+CG58</f>
        <v>0</v>
      </c>
      <c r="CH59" s="253"/>
      <c r="CI59" s="253"/>
      <c r="CJ59" s="253"/>
      <c r="CK59" s="256">
        <f>+CK55+CK58</f>
        <v>0</v>
      </c>
      <c r="CL59" s="253"/>
      <c r="CM59" s="253"/>
      <c r="CN59" s="253"/>
      <c r="CO59" s="256">
        <f>+CO55+CO58</f>
        <v>0</v>
      </c>
      <c r="CP59" s="253"/>
      <c r="CQ59" s="253"/>
      <c r="CR59" s="253"/>
      <c r="CS59" s="256">
        <f>+CS55+CS58</f>
        <v>0</v>
      </c>
      <c r="CT59" s="253"/>
      <c r="CU59" s="253"/>
      <c r="CV59" s="253"/>
      <c r="CW59" s="256">
        <f>+CW55+CW58</f>
        <v>0</v>
      </c>
      <c r="CX59" s="253"/>
      <c r="CY59" s="253"/>
      <c r="CZ59" s="253"/>
      <c r="DA59" s="256">
        <f>+DA55+DA58</f>
        <v>0</v>
      </c>
      <c r="DB59" s="253"/>
      <c r="DC59" s="253"/>
      <c r="DD59" s="253"/>
      <c r="DE59" s="256">
        <f>+DE55+DE58</f>
        <v>0</v>
      </c>
      <c r="DF59" s="253"/>
      <c r="DG59" s="253"/>
      <c r="DH59" s="253"/>
      <c r="DI59" s="256">
        <f>+DI55+DI58</f>
        <v>0</v>
      </c>
      <c r="DJ59" s="253"/>
      <c r="DK59" s="253"/>
      <c r="DL59" s="253"/>
      <c r="DM59" s="256">
        <f>+DM55+DM58</f>
        <v>0</v>
      </c>
      <c r="DN59" s="253"/>
      <c r="DO59" s="253"/>
      <c r="DP59" s="253"/>
      <c r="DQ59" s="256">
        <f>+DQ55+DQ58</f>
        <v>0</v>
      </c>
      <c r="DR59" s="253"/>
      <c r="DS59" s="253"/>
      <c r="DT59" s="253"/>
      <c r="DU59" s="256">
        <f>+DU55+DU58</f>
        <v>0</v>
      </c>
      <c r="DV59" s="253"/>
      <c r="DW59" s="253"/>
      <c r="DX59" s="253"/>
      <c r="DY59" s="256">
        <f>+DY55+DY58</f>
        <v>0</v>
      </c>
      <c r="DZ59" s="253"/>
      <c r="EA59" s="253"/>
      <c r="EB59" s="253"/>
      <c r="EC59" s="256">
        <f>+EC55+EC58</f>
        <v>0</v>
      </c>
      <c r="ED59" s="253"/>
      <c r="EE59" s="253"/>
      <c r="EF59" s="253"/>
      <c r="EG59" s="256">
        <f>+EG55+EG58</f>
        <v>0</v>
      </c>
      <c r="EH59" s="253"/>
      <c r="EI59" s="253"/>
      <c r="EJ59" s="253"/>
      <c r="EK59" s="256">
        <f>+EK55+EK58</f>
        <v>0</v>
      </c>
      <c r="EL59" s="253"/>
      <c r="EM59" s="253"/>
      <c r="EN59" s="253"/>
      <c r="EO59" s="256">
        <f>+EO55+EO58</f>
        <v>0</v>
      </c>
      <c r="EP59" s="253"/>
      <c r="EQ59" s="253"/>
      <c r="ER59" s="253"/>
      <c r="ES59" s="256">
        <f>+ES55+ES58</f>
        <v>0</v>
      </c>
      <c r="ET59" s="253"/>
      <c r="EU59" s="253"/>
      <c r="EV59" s="253"/>
      <c r="EW59" s="256">
        <f>+EW55+EW58</f>
        <v>0</v>
      </c>
      <c r="EX59" s="253"/>
      <c r="EY59" s="253"/>
      <c r="EZ59" s="253"/>
      <c r="FA59" s="256">
        <f>+FA55+FA58</f>
        <v>0</v>
      </c>
      <c r="FB59" s="253"/>
      <c r="FC59" s="253"/>
      <c r="FD59" s="253"/>
      <c r="FE59" s="256">
        <f>+FE55+FE58</f>
        <v>0</v>
      </c>
      <c r="FF59" s="253"/>
      <c r="FG59" s="253"/>
      <c r="FH59" s="253"/>
      <c r="FI59" s="256">
        <f>+FI55+FI58</f>
        <v>0</v>
      </c>
      <c r="FJ59" s="253"/>
      <c r="FK59" s="253"/>
      <c r="FL59" s="253"/>
      <c r="FM59" s="256">
        <f>+FM55+FM58</f>
        <v>0</v>
      </c>
      <c r="FN59" s="253"/>
      <c r="FO59" s="253"/>
      <c r="FP59" s="253"/>
      <c r="FQ59" s="256">
        <f>+FQ55+FQ58</f>
        <v>0</v>
      </c>
      <c r="FR59" s="253"/>
      <c r="FS59" s="253"/>
      <c r="FT59" s="253"/>
      <c r="FU59" s="256">
        <f>+FU55+FU58</f>
        <v>0</v>
      </c>
      <c r="FV59" s="253"/>
      <c r="FW59" s="253"/>
      <c r="FX59" s="253"/>
      <c r="FY59" s="256">
        <f>+FY55+FY58</f>
        <v>0</v>
      </c>
      <c r="FZ59" s="253"/>
      <c r="GA59" s="253"/>
      <c r="GB59" s="253"/>
      <c r="GC59" s="256">
        <f>+GC55+GC58</f>
        <v>0</v>
      </c>
      <c r="GD59" s="253"/>
      <c r="GE59" s="253"/>
      <c r="GF59" s="253"/>
      <c r="GG59" s="256">
        <f>+GG55+GG58</f>
        <v>0</v>
      </c>
      <c r="GH59" s="253"/>
      <c r="GI59" s="253"/>
      <c r="GJ59" s="253"/>
      <c r="GK59" s="256">
        <f>+GK55+GK58</f>
        <v>0</v>
      </c>
      <c r="GL59" s="253"/>
      <c r="GM59" s="253"/>
      <c r="GN59" s="253"/>
      <c r="GO59" s="256">
        <f>+GO55+GO58</f>
        <v>0</v>
      </c>
      <c r="GP59" s="253"/>
      <c r="GQ59" s="253"/>
      <c r="GR59" s="253"/>
      <c r="GS59" s="256">
        <f>+GS55+GS58</f>
        <v>0</v>
      </c>
      <c r="GT59" s="253"/>
      <c r="GU59" s="253"/>
      <c r="GV59" s="253"/>
      <c r="GW59" s="256">
        <f>+GW55+GW58</f>
        <v>0</v>
      </c>
      <c r="GX59" s="253"/>
      <c r="GY59" s="253"/>
      <c r="GZ59" s="253"/>
      <c r="HA59" s="256">
        <f>+HA55+HA58</f>
        <v>0</v>
      </c>
      <c r="HB59" s="253"/>
      <c r="HC59" s="253"/>
      <c r="HD59" s="253"/>
      <c r="HE59" s="256">
        <f>+HE55+HE58</f>
        <v>0</v>
      </c>
      <c r="HF59" s="253"/>
      <c r="HG59" s="253"/>
      <c r="HH59" s="253"/>
      <c r="HI59" s="256">
        <f>+HI55+HI58</f>
        <v>0</v>
      </c>
      <c r="HJ59" s="253"/>
      <c r="HK59" s="253"/>
      <c r="HL59" s="253"/>
      <c r="HM59" s="256">
        <f>+HM55+HM58</f>
        <v>0</v>
      </c>
      <c r="HN59" s="253"/>
      <c r="HO59" s="253"/>
      <c r="HP59" s="253"/>
      <c r="HQ59" s="256">
        <f>+HQ55+HQ58</f>
        <v>0</v>
      </c>
      <c r="HR59" s="253"/>
      <c r="HS59" s="253"/>
      <c r="HT59" s="253"/>
      <c r="HU59" s="256">
        <f>+HU55+HU58</f>
        <v>0</v>
      </c>
      <c r="HV59" s="253"/>
      <c r="HW59" s="253"/>
      <c r="HX59" s="253"/>
      <c r="HY59" s="256">
        <f>+HY55+HY58</f>
        <v>0</v>
      </c>
      <c r="HZ59" s="253"/>
      <c r="IA59" s="253"/>
      <c r="IB59" s="253"/>
      <c r="IC59" s="256">
        <f>+IC55+IC58</f>
        <v>0</v>
      </c>
      <c r="ID59" s="253"/>
      <c r="IE59" s="253"/>
      <c r="IF59" s="253"/>
      <c r="IG59" s="256">
        <f>+IG55+IG58</f>
        <v>0</v>
      </c>
      <c r="IH59" s="253"/>
      <c r="II59" s="253"/>
      <c r="IJ59" s="253"/>
      <c r="IK59" s="256">
        <f>+IK55+IK58</f>
        <v>0</v>
      </c>
      <c r="IL59" s="253"/>
      <c r="IM59" s="253"/>
      <c r="IN59" s="253"/>
      <c r="IO59" s="256">
        <f>+IO55+IO58</f>
        <v>0</v>
      </c>
      <c r="IP59" s="253"/>
      <c r="IQ59" s="253"/>
      <c r="IR59" s="253"/>
      <c r="IS59" s="256">
        <f t="shared" si="80"/>
        <v>0</v>
      </c>
      <c r="IT59" s="253"/>
    </row>
    <row r="60" spans="1:254" ht="15.75" thickTop="1" x14ac:dyDescent="0.2">
      <c r="A60" s="239"/>
      <c r="B60" s="239"/>
      <c r="C60" s="239"/>
      <c r="D60" s="239"/>
      <c r="E60" s="239"/>
      <c r="F60" s="239"/>
      <c r="G60" s="239"/>
      <c r="H60" s="239"/>
      <c r="I60" s="239"/>
      <c r="J60" s="239"/>
      <c r="K60" s="239"/>
      <c r="L60" s="239"/>
      <c r="M60" s="239"/>
      <c r="N60" s="6"/>
      <c r="O60" s="6"/>
      <c r="P60" s="6"/>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6"/>
      <c r="AQ60" s="239"/>
      <c r="AR60" s="239"/>
      <c r="AS60" s="239"/>
      <c r="AT60" s="6"/>
      <c r="AU60" s="239"/>
      <c r="AV60" s="239"/>
      <c r="AW60" s="239"/>
      <c r="AX60" s="6"/>
      <c r="AY60" s="239"/>
      <c r="AZ60" s="239"/>
      <c r="BA60" s="239"/>
      <c r="BB60" s="6"/>
      <c r="BC60" s="239"/>
      <c r="BD60" s="239"/>
      <c r="BE60" s="239"/>
      <c r="BF60" s="6"/>
      <c r="BG60" s="239"/>
      <c r="BH60" s="239"/>
      <c r="BI60" s="239"/>
      <c r="BJ60" s="239"/>
      <c r="BK60" s="239"/>
      <c r="BL60" s="239"/>
      <c r="BM60" s="239"/>
      <c r="BN60" s="6"/>
      <c r="BO60" s="239"/>
      <c r="BP60" s="239"/>
      <c r="BQ60" s="239"/>
      <c r="BR60" s="6"/>
      <c r="BS60" s="239"/>
      <c r="BT60" s="239"/>
      <c r="BU60" s="239"/>
      <c r="BV60" s="239"/>
      <c r="BW60" s="239"/>
      <c r="BX60" s="239"/>
      <c r="BY60" s="239"/>
      <c r="BZ60" s="6"/>
      <c r="CA60" s="239"/>
      <c r="CB60" s="239"/>
      <c r="CC60" s="239"/>
      <c r="CD60" s="6"/>
      <c r="CE60" s="239"/>
      <c r="CF60" s="239"/>
      <c r="CG60" s="239"/>
      <c r="CH60" s="6"/>
      <c r="CI60" s="239"/>
      <c r="CJ60" s="239"/>
      <c r="CL60"/>
      <c r="CP60"/>
      <c r="CT60"/>
      <c r="CX60"/>
      <c r="DB60"/>
      <c r="DF60"/>
      <c r="DJ60"/>
      <c r="DR60"/>
      <c r="DV60"/>
      <c r="ED60"/>
      <c r="EH60"/>
      <c r="EL60"/>
      <c r="EP60"/>
      <c r="ET60"/>
      <c r="EX60"/>
      <c r="FB60"/>
      <c r="FF60"/>
      <c r="FJ60"/>
      <c r="FN60"/>
      <c r="FR60"/>
      <c r="FV60"/>
      <c r="FZ60"/>
      <c r="GD60"/>
      <c r="GH60"/>
      <c r="GL60"/>
      <c r="GP60"/>
      <c r="GT60"/>
      <c r="GX60"/>
      <c r="HB60"/>
      <c r="HF60"/>
      <c r="HJ60"/>
      <c r="HN60"/>
      <c r="HR60"/>
      <c r="HV60"/>
      <c r="HZ60"/>
      <c r="ID60"/>
      <c r="IH60"/>
      <c r="IL60"/>
      <c r="IP60"/>
      <c r="IQ60"/>
      <c r="IR60"/>
      <c r="IS60"/>
      <c r="IT60"/>
    </row>
    <row r="61" spans="1:254" ht="15.75" x14ac:dyDescent="0.25">
      <c r="A61" s="239"/>
      <c r="B61" s="239"/>
      <c r="C61" s="329" t="s">
        <v>385</v>
      </c>
      <c r="D61" s="334"/>
      <c r="E61" s="334"/>
      <c r="F61" s="334"/>
      <c r="G61" s="329" t="s">
        <v>385</v>
      </c>
      <c r="H61" s="334"/>
      <c r="I61" s="334"/>
      <c r="J61" s="334"/>
      <c r="K61" s="329" t="s">
        <v>385</v>
      </c>
      <c r="L61" s="334"/>
      <c r="M61" s="334"/>
      <c r="N61" s="334"/>
      <c r="O61" s="329" t="s">
        <v>385</v>
      </c>
      <c r="P61" s="334"/>
      <c r="Q61" s="334"/>
      <c r="R61" s="334"/>
      <c r="S61" s="329" t="s">
        <v>385</v>
      </c>
      <c r="T61" s="334"/>
      <c r="U61" s="334"/>
      <c r="V61" s="334"/>
      <c r="W61" s="329" t="s">
        <v>385</v>
      </c>
      <c r="X61" s="334"/>
      <c r="Y61" s="334"/>
      <c r="Z61" s="334"/>
      <c r="AA61" s="329" t="s">
        <v>385</v>
      </c>
      <c r="AB61" s="334"/>
      <c r="AC61" s="334"/>
      <c r="AD61" s="334"/>
      <c r="AE61" s="329" t="s">
        <v>385</v>
      </c>
      <c r="AF61" s="334"/>
      <c r="AG61" s="334"/>
      <c r="AH61" s="334"/>
      <c r="AI61" s="329" t="s">
        <v>385</v>
      </c>
      <c r="AJ61" s="334"/>
      <c r="AK61" s="334"/>
      <c r="AL61" s="334"/>
      <c r="AM61" s="329" t="s">
        <v>385</v>
      </c>
      <c r="AN61" s="334"/>
      <c r="AO61" s="334"/>
      <c r="AP61" s="603"/>
      <c r="AQ61" s="329" t="s">
        <v>385</v>
      </c>
      <c r="AR61" s="334"/>
      <c r="AS61" s="334"/>
      <c r="AT61" s="603"/>
      <c r="AU61" s="329" t="s">
        <v>385</v>
      </c>
      <c r="AV61" s="334"/>
      <c r="AW61" s="334"/>
      <c r="AX61" s="603"/>
      <c r="AY61" s="329" t="s">
        <v>385</v>
      </c>
      <c r="AZ61" s="334"/>
      <c r="BA61" s="334"/>
      <c r="BB61" s="334"/>
      <c r="BC61" s="329" t="s">
        <v>385</v>
      </c>
      <c r="BD61" s="334"/>
      <c r="BE61" s="334"/>
      <c r="BF61" s="603"/>
      <c r="BG61" s="329" t="s">
        <v>385</v>
      </c>
      <c r="BH61" s="334"/>
      <c r="BI61" s="334"/>
      <c r="BJ61" s="334"/>
      <c r="BK61" s="329" t="s">
        <v>385</v>
      </c>
      <c r="BL61" s="334"/>
      <c r="BM61" s="334"/>
      <c r="BN61" s="603"/>
      <c r="BO61" s="329" t="s">
        <v>385</v>
      </c>
      <c r="BP61" s="334"/>
      <c r="BQ61" s="334"/>
      <c r="BR61" s="603"/>
      <c r="BS61" s="329" t="s">
        <v>385</v>
      </c>
      <c r="BT61" s="334"/>
      <c r="BU61" s="334"/>
      <c r="BV61" s="334"/>
      <c r="BW61" s="329" t="s">
        <v>385</v>
      </c>
      <c r="BX61" s="334"/>
      <c r="BY61" s="334"/>
      <c r="BZ61" s="603"/>
      <c r="CA61" s="329" t="s">
        <v>385</v>
      </c>
      <c r="CB61" s="334"/>
      <c r="CC61" s="334"/>
      <c r="CD61" s="603"/>
      <c r="CE61" s="329" t="s">
        <v>385</v>
      </c>
      <c r="CF61" s="334"/>
      <c r="CG61" s="334"/>
      <c r="CH61" s="603"/>
      <c r="CI61" s="329" t="s">
        <v>385</v>
      </c>
      <c r="CJ61" s="334"/>
      <c r="CK61" s="334"/>
      <c r="CL61" s="603"/>
      <c r="CM61" s="329" t="s">
        <v>385</v>
      </c>
      <c r="CN61" s="334"/>
      <c r="CO61" s="334"/>
      <c r="CP61" s="603"/>
      <c r="CQ61" s="329" t="s">
        <v>385</v>
      </c>
      <c r="CR61" s="334"/>
      <c r="CS61" s="334"/>
      <c r="CT61" s="603"/>
      <c r="CU61" s="329" t="s">
        <v>385</v>
      </c>
      <c r="CV61" s="334"/>
      <c r="CW61" s="334"/>
      <c r="CX61" s="603"/>
      <c r="CY61" s="329" t="s">
        <v>385</v>
      </c>
      <c r="CZ61" s="334"/>
      <c r="DA61" s="334"/>
      <c r="DB61" s="603"/>
      <c r="DC61" s="329" t="s">
        <v>385</v>
      </c>
      <c r="DD61" s="334"/>
      <c r="DE61" s="334"/>
      <c r="DF61" s="603"/>
      <c r="DG61" s="329" t="s">
        <v>385</v>
      </c>
      <c r="DH61" s="334"/>
      <c r="DI61" s="334"/>
      <c r="DJ61" s="603"/>
      <c r="DK61" s="329" t="s">
        <v>385</v>
      </c>
      <c r="DL61" s="334"/>
      <c r="DM61" s="334"/>
      <c r="DN61" s="334"/>
      <c r="DO61" s="329" t="s">
        <v>385</v>
      </c>
      <c r="DP61" s="334"/>
      <c r="DQ61" s="334"/>
      <c r="DR61" s="603"/>
      <c r="DS61" s="329" t="s">
        <v>385</v>
      </c>
      <c r="DT61" s="334"/>
      <c r="DU61" s="334"/>
      <c r="DV61" s="603"/>
      <c r="DW61" s="329" t="s">
        <v>385</v>
      </c>
      <c r="DX61" s="334"/>
      <c r="DY61" s="334"/>
      <c r="DZ61" s="334"/>
      <c r="EA61" s="329" t="s">
        <v>385</v>
      </c>
      <c r="EB61" s="334"/>
      <c r="EC61" s="334"/>
      <c r="ED61" s="334"/>
      <c r="EE61" s="329" t="s">
        <v>385</v>
      </c>
      <c r="EF61" s="334"/>
      <c r="EG61" s="334"/>
      <c r="EH61" s="603"/>
      <c r="EI61" s="329" t="s">
        <v>385</v>
      </c>
      <c r="EJ61" s="334"/>
      <c r="EK61" s="334"/>
      <c r="EL61" s="603"/>
      <c r="EM61" s="329" t="s">
        <v>385</v>
      </c>
      <c r="EN61" s="334"/>
      <c r="EO61" s="334"/>
      <c r="EP61" s="603"/>
      <c r="EQ61" s="329" t="s">
        <v>385</v>
      </c>
      <c r="ER61" s="334"/>
      <c r="ES61" s="334"/>
      <c r="ET61" s="603"/>
      <c r="EU61" s="329" t="s">
        <v>385</v>
      </c>
      <c r="EV61" s="334"/>
      <c r="EW61" s="334"/>
      <c r="EX61" s="603"/>
      <c r="EY61" s="329" t="s">
        <v>385</v>
      </c>
      <c r="EZ61" s="334"/>
      <c r="FA61" s="334"/>
      <c r="FB61" s="603"/>
      <c r="FC61" s="329" t="s">
        <v>385</v>
      </c>
      <c r="FD61" s="334"/>
      <c r="FE61" s="334"/>
      <c r="FF61" s="603"/>
      <c r="FG61" s="329" t="s">
        <v>385</v>
      </c>
      <c r="FH61" s="334"/>
      <c r="FI61" s="334"/>
      <c r="FJ61" s="603"/>
      <c r="FK61" s="329" t="s">
        <v>385</v>
      </c>
      <c r="FL61" s="334"/>
      <c r="FM61" s="334"/>
      <c r="FN61" s="603"/>
      <c r="FO61" s="329" t="s">
        <v>385</v>
      </c>
      <c r="FP61" s="334"/>
      <c r="FQ61" s="334"/>
      <c r="FR61" s="603"/>
      <c r="FS61" s="329" t="s">
        <v>385</v>
      </c>
      <c r="FT61" s="334"/>
      <c r="FU61" s="334"/>
      <c r="FV61" s="603"/>
      <c r="FW61" s="329" t="s">
        <v>385</v>
      </c>
      <c r="FX61" s="334"/>
      <c r="FY61" s="334"/>
      <c r="FZ61" s="603"/>
      <c r="GA61" s="329" t="s">
        <v>385</v>
      </c>
      <c r="GB61" s="334"/>
      <c r="GC61" s="334"/>
      <c r="GD61" s="603"/>
      <c r="GE61" s="329" t="s">
        <v>385</v>
      </c>
      <c r="GF61" s="334"/>
      <c r="GG61" s="334"/>
      <c r="GH61" s="603"/>
      <c r="GI61" s="329" t="s">
        <v>385</v>
      </c>
      <c r="GJ61" s="334"/>
      <c r="GK61" s="334"/>
      <c r="GL61" s="603"/>
      <c r="GM61" s="329" t="s">
        <v>385</v>
      </c>
      <c r="GN61" s="334"/>
      <c r="GO61" s="334"/>
      <c r="GP61" s="603"/>
      <c r="GQ61" s="329" t="s">
        <v>385</v>
      </c>
      <c r="GR61" s="334"/>
      <c r="GS61" s="334"/>
      <c r="GT61" s="603"/>
      <c r="GU61" s="329" t="s">
        <v>385</v>
      </c>
      <c r="GV61" s="334"/>
      <c r="GW61" s="334"/>
      <c r="GX61" s="603"/>
      <c r="GY61" s="329" t="s">
        <v>385</v>
      </c>
      <c r="GZ61" s="334"/>
      <c r="HA61" s="334"/>
      <c r="HB61" s="603"/>
      <c r="HC61" s="329" t="s">
        <v>385</v>
      </c>
      <c r="HD61" s="334"/>
      <c r="HE61" s="334"/>
      <c r="HF61" s="603"/>
      <c r="HG61" s="329" t="s">
        <v>385</v>
      </c>
      <c r="HH61" s="334"/>
      <c r="HI61" s="334"/>
      <c r="HJ61" s="603"/>
      <c r="HK61" s="329" t="s">
        <v>385</v>
      </c>
      <c r="HL61" s="334"/>
      <c r="HM61" s="334"/>
      <c r="HN61" s="603"/>
      <c r="HO61" s="329" t="s">
        <v>385</v>
      </c>
      <c r="HP61" s="334"/>
      <c r="HQ61" s="334"/>
      <c r="HR61" s="603"/>
      <c r="HS61" s="329" t="s">
        <v>385</v>
      </c>
      <c r="HT61" s="334"/>
      <c r="HU61" s="334"/>
      <c r="HV61" s="603"/>
      <c r="HW61" s="329" t="s">
        <v>385</v>
      </c>
      <c r="HX61" s="334"/>
      <c r="HY61" s="334"/>
      <c r="HZ61" s="603"/>
      <c r="IA61" s="329" t="s">
        <v>385</v>
      </c>
      <c r="IB61" s="334"/>
      <c r="IC61" s="334"/>
      <c r="ID61" s="603"/>
      <c r="IE61" s="329" t="s">
        <v>385</v>
      </c>
      <c r="IF61" s="334"/>
      <c r="IG61" s="334"/>
      <c r="IH61" s="603"/>
      <c r="II61" s="329" t="s">
        <v>385</v>
      </c>
      <c r="IJ61" s="334"/>
      <c r="IK61" s="334"/>
      <c r="IL61" s="603"/>
      <c r="IM61" s="329" t="s">
        <v>385</v>
      </c>
      <c r="IN61" s="334"/>
      <c r="IO61" s="334"/>
      <c r="IP61" s="603"/>
      <c r="IQ61" s="108" t="s">
        <v>1693</v>
      </c>
      <c r="IR61" s="320"/>
      <c r="IS61" s="320"/>
      <c r="IT61" s="320"/>
    </row>
    <row r="62" spans="1:254"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6"/>
      <c r="CA62" s="239"/>
      <c r="CB62" s="239"/>
      <c r="CC62" s="239"/>
      <c r="CD62" s="239"/>
      <c r="CE62" s="239"/>
      <c r="CF62" s="239"/>
      <c r="CG62" s="239"/>
      <c r="CH62" s="239"/>
      <c r="CI62" s="239"/>
      <c r="CJ62" s="239"/>
      <c r="CP62"/>
      <c r="CT62"/>
      <c r="CX62"/>
      <c r="DB62"/>
      <c r="DJ62"/>
      <c r="EL62"/>
      <c r="EP62"/>
      <c r="ET62"/>
      <c r="EX62"/>
      <c r="FB62"/>
      <c r="FV62"/>
      <c r="FZ62"/>
      <c r="GL62"/>
      <c r="HF62"/>
      <c r="HJ62"/>
      <c r="IH62"/>
    </row>
    <row r="63" spans="1:254"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c r="EP63"/>
    </row>
    <row r="64" spans="1:254"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row>
    <row r="65" spans="1:88"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row>
    <row r="66" spans="1:88"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239"/>
      <c r="CF66" s="239"/>
      <c r="CG66" s="239"/>
      <c r="CH66" s="239"/>
      <c r="CI66" s="239"/>
      <c r="CJ66" s="239"/>
    </row>
    <row r="67" spans="1:88"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row>
    <row r="68" spans="1:88"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row>
    <row r="69" spans="1:88"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row>
    <row r="70" spans="1:88"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row>
    <row r="71" spans="1:88"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row>
    <row r="72" spans="1:88"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row>
    <row r="73" spans="1:88"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row>
    <row r="74" spans="1:88"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row>
    <row r="75" spans="1:88"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row>
    <row r="76" spans="1:88"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row>
    <row r="77" spans="1:88"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row>
    <row r="78" spans="1:88"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row>
    <row r="79" spans="1:88"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row>
    <row r="80" spans="1:88"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row>
    <row r="81" spans="1:88"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c r="BT81" s="239"/>
      <c r="BU81" s="239"/>
      <c r="BV81" s="239"/>
      <c r="BW81" s="239"/>
      <c r="BX81" s="239"/>
      <c r="BY81" s="239"/>
      <c r="BZ81" s="239"/>
      <c r="CA81" s="239"/>
      <c r="CB81" s="239"/>
      <c r="CC81" s="239"/>
      <c r="CD81" s="239"/>
      <c r="CE81" s="239"/>
      <c r="CF81" s="239"/>
      <c r="CG81" s="239"/>
      <c r="CH81" s="239"/>
      <c r="CI81" s="239"/>
      <c r="CJ81" s="239"/>
    </row>
    <row r="82" spans="1:88"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row>
    <row r="83" spans="1:88"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row>
    <row r="84" spans="1:88"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row>
    <row r="85" spans="1:88"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39"/>
      <c r="BZ85" s="239"/>
      <c r="CA85" s="239"/>
      <c r="CB85" s="239"/>
      <c r="CC85" s="239"/>
      <c r="CD85" s="239"/>
      <c r="CE85" s="239"/>
      <c r="CF85" s="239"/>
      <c r="CG85" s="239"/>
      <c r="CH85" s="239"/>
      <c r="CI85" s="239"/>
      <c r="CJ85" s="239"/>
    </row>
    <row r="86" spans="1:88"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row>
    <row r="87" spans="1:88"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row>
    <row r="88" spans="1:88"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row>
    <row r="89" spans="1:88"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row>
    <row r="90" spans="1:88"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row>
    <row r="91" spans="1:88"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row>
    <row r="92" spans="1:88"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row>
    <row r="93" spans="1:88"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row>
    <row r="94" spans="1:88"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row>
    <row r="95" spans="1:88"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c r="CF95" s="239"/>
      <c r="CG95" s="239"/>
      <c r="CH95" s="239"/>
      <c r="CI95" s="239"/>
      <c r="CJ95" s="239"/>
    </row>
    <row r="96" spans="1:88"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row>
    <row r="97" spans="1:88"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row>
    <row r="98" spans="1:88"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row>
    <row r="99" spans="1:88"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row>
    <row r="100" spans="1:88"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row>
    <row r="101" spans="1:88"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row>
    <row r="102" spans="1:88"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row>
    <row r="103" spans="1:88"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row>
    <row r="104" spans="1:88"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row>
    <row r="105" spans="1:88"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row>
    <row r="106" spans="1:88"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row>
    <row r="107" spans="1:88"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row>
    <row r="108" spans="1:88"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239"/>
      <c r="CE108" s="239"/>
      <c r="CF108" s="239"/>
      <c r="CG108" s="239"/>
      <c r="CH108" s="239"/>
      <c r="CI108" s="239"/>
      <c r="CJ108" s="239"/>
    </row>
    <row r="109" spans="1:88"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row>
    <row r="110" spans="1:88"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row>
    <row r="111" spans="1:88"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row>
    <row r="112" spans="1:88"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row>
    <row r="113" spans="1:88"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239"/>
      <c r="CH113" s="239"/>
      <c r="CI113" s="239"/>
      <c r="CJ113" s="239"/>
    </row>
    <row r="114" spans="1:88"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row>
    <row r="115" spans="1:88"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row>
    <row r="116" spans="1:88"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row>
    <row r="117" spans="1:88"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row>
    <row r="118" spans="1:88"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row>
    <row r="119" spans="1:88"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row>
    <row r="120" spans="1:88"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row>
    <row r="121" spans="1:88"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row>
    <row r="122" spans="1:88"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row>
  </sheetData>
  <sheetProtection algorithmName="SHA-512" hashValue="LuL+qOujVi8StttGtVYnarf01lm0m7Q65y/4TJW6qLIYRm9EZX0PRI3Tlyo98DyuIJ8aUmg+CoMabIuPswnzEw==" saltValue="6ToCqf7brwqIVoqFKNYxN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IA2:ID2"/>
    <mergeCell ref="IE2:IH2"/>
    <mergeCell ref="II2:IL2"/>
    <mergeCell ref="IM2:IP2"/>
    <mergeCell ref="HG2:HJ2"/>
    <mergeCell ref="HK2:HN2"/>
    <mergeCell ref="HO2:HR2"/>
    <mergeCell ref="HS2:HV2"/>
    <mergeCell ref="HW2:HZ2"/>
    <mergeCell ref="GM2:GP2"/>
    <mergeCell ref="GQ2:GT2"/>
    <mergeCell ref="GU2:GX2"/>
    <mergeCell ref="GY2:HB2"/>
    <mergeCell ref="HC2:HF2"/>
    <mergeCell ref="FS2:FV2"/>
    <mergeCell ref="FW2:FZ2"/>
    <mergeCell ref="GA2:GD2"/>
    <mergeCell ref="GE2:GH2"/>
    <mergeCell ref="GI2:GL2"/>
    <mergeCell ref="EY2:FB2"/>
    <mergeCell ref="FC2:FF2"/>
    <mergeCell ref="FG2:FJ2"/>
    <mergeCell ref="FK2:FN2"/>
    <mergeCell ref="FO2:FR2"/>
    <mergeCell ref="EE2:EH2"/>
    <mergeCell ref="EI2:EL2"/>
    <mergeCell ref="EM2:EP2"/>
    <mergeCell ref="EQ2:ET2"/>
    <mergeCell ref="EU2:EX2"/>
    <mergeCell ref="DK2:DN2"/>
    <mergeCell ref="DO2:DR2"/>
    <mergeCell ref="DS2:DV2"/>
    <mergeCell ref="DW2:DZ2"/>
    <mergeCell ref="EA2:ED2"/>
    <mergeCell ref="CQ2:CT2"/>
    <mergeCell ref="CU2:CX2"/>
    <mergeCell ref="CY2:DB2"/>
    <mergeCell ref="DC2:DF2"/>
    <mergeCell ref="DG2:DJ2"/>
    <mergeCell ref="BW2:BZ2"/>
    <mergeCell ref="CA2:CD2"/>
    <mergeCell ref="CE2:CH2"/>
    <mergeCell ref="CI2:CL2"/>
    <mergeCell ref="CM2:CP2"/>
    <mergeCell ref="BC2:BF2"/>
    <mergeCell ref="BG2:BJ2"/>
    <mergeCell ref="BK2:BN2"/>
    <mergeCell ref="BO2:BR2"/>
    <mergeCell ref="BS2:BV2"/>
    <mergeCell ref="AI2:AL2"/>
    <mergeCell ref="AM2:AP2"/>
    <mergeCell ref="AQ2:AT2"/>
    <mergeCell ref="AU2:AX2"/>
    <mergeCell ref="AY2:BB2"/>
    <mergeCell ref="O2:R2"/>
    <mergeCell ref="S2:V2"/>
    <mergeCell ref="W2:Z2"/>
    <mergeCell ref="AA2:AD2"/>
    <mergeCell ref="AE2:AH2"/>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IE1:IH1"/>
    <mergeCell ref="II1:IL1"/>
    <mergeCell ref="IM1:IP1"/>
    <mergeCell ref="HK1:HN1"/>
    <mergeCell ref="HO1:HR1"/>
    <mergeCell ref="HS1:HV1"/>
    <mergeCell ref="HW1:HZ1"/>
    <mergeCell ref="EI1:EL1"/>
    <mergeCell ref="EM1:EP1"/>
    <mergeCell ref="EQ1:ET1"/>
    <mergeCell ref="GA1:GD1"/>
    <mergeCell ref="FK1:FN1"/>
    <mergeCell ref="FO1:FR1"/>
    <mergeCell ref="EU1:EX1"/>
    <mergeCell ref="EY1:FB1"/>
    <mergeCell ref="FC1:FF1"/>
    <mergeCell ref="FG1:FJ1"/>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6" activePane="bottomRight" state="frozen"/>
      <selection pane="topRight" activeCell="C1" sqref="C1"/>
      <selection pane="bottomLeft" activeCell="A6" sqref="A6"/>
      <selection pane="bottomRight" activeCell="I1" sqref="I1"/>
    </sheetView>
  </sheetViews>
  <sheetFormatPr defaultColWidth="8.85546875" defaultRowHeight="12.75" x14ac:dyDescent="0.2"/>
  <cols>
    <col min="1" max="1" width="13.7109375" style="237" customWidth="1"/>
    <col min="2" max="2" width="45.7109375" style="237" customWidth="1"/>
    <col min="3" max="7" width="18.7109375" style="237" customWidth="1"/>
    <col min="8" max="12" width="18.42578125" style="237" customWidth="1"/>
    <col min="13" max="13" width="18.7109375" style="237" customWidth="1"/>
    <col min="14" max="16384" width="8.85546875" style="237"/>
  </cols>
  <sheetData>
    <row r="1" spans="1:18" ht="18" customHeight="1" x14ac:dyDescent="0.25">
      <c r="A1" s="258"/>
      <c r="B1" s="258"/>
      <c r="C1" s="242" t="s">
        <v>839</v>
      </c>
      <c r="D1" s="242" t="s">
        <v>839</v>
      </c>
      <c r="E1" s="242" t="s">
        <v>839</v>
      </c>
      <c r="F1" s="242" t="s">
        <v>839</v>
      </c>
      <c r="G1" s="242" t="s">
        <v>839</v>
      </c>
      <c r="H1" s="242" t="s">
        <v>839</v>
      </c>
      <c r="I1" s="242" t="s">
        <v>839</v>
      </c>
      <c r="J1" s="242" t="s">
        <v>839</v>
      </c>
      <c r="K1" s="242" t="s">
        <v>839</v>
      </c>
      <c r="L1" s="242" t="s">
        <v>839</v>
      </c>
      <c r="M1" s="9" t="s">
        <v>854</v>
      </c>
      <c r="N1" s="242"/>
      <c r="O1" s="239"/>
      <c r="P1" s="239"/>
      <c r="Q1" s="239"/>
      <c r="R1" s="239"/>
    </row>
    <row r="2" spans="1:18" ht="18" customHeight="1" x14ac:dyDescent="0.25">
      <c r="A2" s="239"/>
      <c r="B2" s="239"/>
      <c r="C2" s="1677" t="s">
        <v>840</v>
      </c>
      <c r="D2" s="1677" t="s">
        <v>840</v>
      </c>
      <c r="E2" s="1677" t="s">
        <v>840</v>
      </c>
      <c r="F2" s="1677" t="s">
        <v>840</v>
      </c>
      <c r="G2" s="1677" t="s">
        <v>840</v>
      </c>
      <c r="H2" s="1677" t="s">
        <v>840</v>
      </c>
      <c r="I2" s="1677" t="s">
        <v>840</v>
      </c>
      <c r="J2" s="1677" t="s">
        <v>840</v>
      </c>
      <c r="K2" s="1677" t="s">
        <v>840</v>
      </c>
      <c r="L2" s="1677" t="s">
        <v>840</v>
      </c>
      <c r="M2" s="9" t="s">
        <v>858</v>
      </c>
      <c r="N2" s="242"/>
      <c r="O2" s="239"/>
      <c r="P2" s="239"/>
      <c r="Q2" s="239"/>
      <c r="R2" s="239"/>
    </row>
    <row r="3" spans="1:18" ht="18" customHeight="1" x14ac:dyDescent="0.25">
      <c r="A3" s="9" t="s">
        <v>836</v>
      </c>
      <c r="B3" s="9"/>
      <c r="C3" s="1677"/>
      <c r="D3" s="1677"/>
      <c r="E3" s="1677"/>
      <c r="F3" s="1677"/>
      <c r="G3" s="1677"/>
      <c r="H3" s="1677"/>
      <c r="I3" s="1677"/>
      <c r="J3" s="1677"/>
      <c r="K3" s="1677"/>
      <c r="L3" s="1677"/>
      <c r="M3" s="9" t="s">
        <v>859</v>
      </c>
      <c r="N3" s="239"/>
      <c r="O3" s="239"/>
      <c r="P3" s="239"/>
      <c r="Q3" s="239"/>
      <c r="R3" s="239"/>
    </row>
    <row r="4" spans="1:18" ht="18" customHeight="1" thickBot="1" x14ac:dyDescent="0.3">
      <c r="A4" s="515" t="s">
        <v>837</v>
      </c>
      <c r="B4" s="515" t="s">
        <v>838</v>
      </c>
      <c r="C4" s="1678"/>
      <c r="D4" s="1678"/>
      <c r="E4" s="1678"/>
      <c r="F4" s="1678"/>
      <c r="G4" s="1678"/>
      <c r="H4" s="1678"/>
      <c r="I4" s="1678"/>
      <c r="J4" s="1678"/>
      <c r="K4" s="1678"/>
      <c r="L4" s="1678"/>
      <c r="M4" s="515" t="s">
        <v>855</v>
      </c>
      <c r="N4" s="239"/>
      <c r="O4" s="239"/>
      <c r="P4" s="239"/>
      <c r="Q4" s="239"/>
      <c r="R4" s="239"/>
    </row>
    <row r="5" spans="1:18" ht="18" customHeight="1" x14ac:dyDescent="0.25">
      <c r="A5" s="335"/>
      <c r="B5" s="516" t="s">
        <v>880</v>
      </c>
      <c r="C5" s="330"/>
      <c r="D5" s="330"/>
      <c r="E5" s="330"/>
      <c r="F5" s="330"/>
      <c r="G5" s="330"/>
      <c r="H5" s="330"/>
      <c r="I5" s="330"/>
      <c r="J5" s="330"/>
      <c r="K5" s="330"/>
      <c r="L5" s="330"/>
      <c r="M5" s="330"/>
      <c r="N5" s="239"/>
      <c r="O5" s="239"/>
      <c r="P5" s="239"/>
      <c r="Q5" s="239"/>
      <c r="R5" s="239"/>
    </row>
    <row r="6" spans="1:18" ht="18" customHeight="1" x14ac:dyDescent="0.2">
      <c r="A6" s="335">
        <v>101000</v>
      </c>
      <c r="B6" s="6" t="s">
        <v>881</v>
      </c>
      <c r="C6" s="245"/>
      <c r="D6" s="245"/>
      <c r="E6" s="245"/>
      <c r="F6" s="245"/>
      <c r="G6" s="245"/>
      <c r="H6" s="245"/>
      <c r="I6" s="245"/>
      <c r="J6" s="245"/>
      <c r="K6" s="245"/>
      <c r="L6" s="245"/>
      <c r="M6" s="253">
        <f t="shared" ref="M6:M11" si="0">SUM(C6:L6)</f>
        <v>0</v>
      </c>
      <c r="N6" s="239"/>
      <c r="O6" s="239"/>
      <c r="P6" s="239"/>
      <c r="Q6" s="239"/>
      <c r="R6" s="239"/>
    </row>
    <row r="7" spans="1:18" ht="18" customHeight="1" x14ac:dyDescent="0.2">
      <c r="A7" s="335">
        <v>103000</v>
      </c>
      <c r="B7" s="6" t="s">
        <v>1003</v>
      </c>
      <c r="C7" s="245"/>
      <c r="D7" s="245"/>
      <c r="E7" s="245"/>
      <c r="F7" s="245"/>
      <c r="G7" s="245"/>
      <c r="H7" s="245"/>
      <c r="I7" s="245"/>
      <c r="J7" s="245"/>
      <c r="K7" s="245"/>
      <c r="L7" s="245"/>
      <c r="M7" s="253">
        <f t="shared" si="0"/>
        <v>0</v>
      </c>
      <c r="N7" s="239"/>
      <c r="O7" s="239"/>
      <c r="P7" s="239"/>
      <c r="Q7" s="239"/>
      <c r="R7" s="239"/>
    </row>
    <row r="8" spans="1:18" ht="18" customHeight="1" x14ac:dyDescent="0.2">
      <c r="A8" s="335">
        <v>101100</v>
      </c>
      <c r="B8" s="6" t="s">
        <v>882</v>
      </c>
      <c r="C8" s="245"/>
      <c r="D8" s="245"/>
      <c r="E8" s="245"/>
      <c r="F8" s="245"/>
      <c r="G8" s="245"/>
      <c r="H8" s="245"/>
      <c r="I8" s="245"/>
      <c r="J8" s="245"/>
      <c r="K8" s="245"/>
      <c r="L8" s="245"/>
      <c r="M8" s="253">
        <f t="shared" si="0"/>
        <v>0</v>
      </c>
      <c r="N8" s="239"/>
      <c r="O8" s="239"/>
      <c r="P8" s="239"/>
      <c r="Q8" s="239"/>
      <c r="R8" s="239"/>
    </row>
    <row r="9" spans="1:18" ht="18" customHeight="1" x14ac:dyDescent="0.2">
      <c r="A9" s="335">
        <v>102000</v>
      </c>
      <c r="B9" s="6" t="s">
        <v>841</v>
      </c>
      <c r="C9" s="245"/>
      <c r="D9" s="245"/>
      <c r="E9" s="245"/>
      <c r="F9" s="245"/>
      <c r="G9" s="245"/>
      <c r="H9" s="245"/>
      <c r="I9" s="245"/>
      <c r="J9" s="245"/>
      <c r="K9" s="245"/>
      <c r="L9" s="245"/>
      <c r="M9" s="253">
        <f t="shared" si="0"/>
        <v>0</v>
      </c>
      <c r="N9" s="239"/>
      <c r="O9" s="239"/>
      <c r="P9" s="239"/>
      <c r="Q9" s="239"/>
      <c r="R9" s="239"/>
    </row>
    <row r="10" spans="1:18" ht="18" customHeight="1" x14ac:dyDescent="0.2">
      <c r="A10" s="335">
        <v>102300</v>
      </c>
      <c r="B10" s="6" t="s">
        <v>842</v>
      </c>
      <c r="C10" s="245"/>
      <c r="D10" s="245"/>
      <c r="E10" s="245"/>
      <c r="F10" s="245"/>
      <c r="G10" s="245"/>
      <c r="H10" s="245"/>
      <c r="I10" s="245"/>
      <c r="J10" s="245"/>
      <c r="K10" s="245"/>
      <c r="L10" s="245"/>
      <c r="M10" s="253">
        <f t="shared" si="0"/>
        <v>0</v>
      </c>
      <c r="N10" s="239"/>
      <c r="O10" s="239"/>
      <c r="P10" s="239"/>
      <c r="Q10" s="239"/>
      <c r="R10" s="239"/>
    </row>
    <row r="11" spans="1:18" ht="18" customHeight="1" x14ac:dyDescent="0.2">
      <c r="A11" s="335">
        <v>106000</v>
      </c>
      <c r="B11" s="6" t="s">
        <v>843</v>
      </c>
      <c r="C11" s="245"/>
      <c r="D11" s="245"/>
      <c r="E11" s="245"/>
      <c r="F11" s="245"/>
      <c r="G11" s="245"/>
      <c r="H11" s="245"/>
      <c r="I11" s="245"/>
      <c r="J11" s="245"/>
      <c r="K11" s="245"/>
      <c r="L11" s="245"/>
      <c r="M11" s="253">
        <f t="shared" si="0"/>
        <v>0</v>
      </c>
      <c r="N11" s="239"/>
      <c r="O11" s="239"/>
      <c r="P11" s="239"/>
      <c r="Q11" s="239"/>
      <c r="R11" s="239"/>
    </row>
    <row r="12" spans="1:18" customFormat="1" ht="18" customHeight="1" x14ac:dyDescent="0.2">
      <c r="A12" s="335"/>
      <c r="B12" s="6" t="s">
        <v>844</v>
      </c>
      <c r="C12" s="253"/>
      <c r="D12" s="253"/>
      <c r="E12" s="253"/>
      <c r="F12" s="253"/>
      <c r="G12" s="253"/>
      <c r="H12" s="253"/>
      <c r="I12" s="253"/>
      <c r="J12" s="253"/>
      <c r="K12" s="253"/>
      <c r="L12" s="253"/>
      <c r="M12" s="253"/>
      <c r="N12" s="6"/>
      <c r="O12" s="6"/>
      <c r="P12" s="6"/>
      <c r="Q12" s="6"/>
      <c r="R12" s="6"/>
    </row>
    <row r="13" spans="1:18" ht="18" customHeight="1" x14ac:dyDescent="0.2">
      <c r="A13" s="335">
        <v>111000</v>
      </c>
      <c r="B13" s="6" t="s">
        <v>845</v>
      </c>
      <c r="C13" s="245"/>
      <c r="D13" s="245"/>
      <c r="E13" s="245"/>
      <c r="F13" s="245"/>
      <c r="G13" s="245"/>
      <c r="H13" s="245"/>
      <c r="I13" s="245"/>
      <c r="J13" s="245"/>
      <c r="K13" s="245"/>
      <c r="L13" s="245"/>
      <c r="M13" s="253">
        <f t="shared" ref="M13:M26" si="1">SUM(C13:L13)</f>
        <v>0</v>
      </c>
      <c r="N13" s="239"/>
      <c r="O13" s="239"/>
      <c r="P13" s="239"/>
      <c r="Q13" s="239"/>
      <c r="R13" s="239"/>
    </row>
    <row r="14" spans="1:18" ht="18" customHeight="1" x14ac:dyDescent="0.2">
      <c r="A14" s="335">
        <v>113000</v>
      </c>
      <c r="B14" s="6" t="s">
        <v>846</v>
      </c>
      <c r="C14" s="245"/>
      <c r="D14" s="245"/>
      <c r="E14" s="245"/>
      <c r="F14" s="245"/>
      <c r="G14" s="245"/>
      <c r="H14" s="245"/>
      <c r="I14" s="245"/>
      <c r="J14" s="245"/>
      <c r="K14" s="245"/>
      <c r="L14" s="245"/>
      <c r="M14" s="253">
        <f t="shared" si="1"/>
        <v>0</v>
      </c>
      <c r="N14" s="239"/>
      <c r="O14" s="239"/>
      <c r="P14" s="239"/>
      <c r="Q14" s="239"/>
      <c r="R14" s="239"/>
    </row>
    <row r="15" spans="1:18" ht="18" customHeight="1" x14ac:dyDescent="0.2">
      <c r="A15" s="335">
        <v>114000</v>
      </c>
      <c r="B15" s="6" t="s">
        <v>847</v>
      </c>
      <c r="C15" s="245"/>
      <c r="D15" s="245"/>
      <c r="E15" s="245"/>
      <c r="F15" s="245"/>
      <c r="G15" s="245"/>
      <c r="H15" s="245"/>
      <c r="I15" s="245"/>
      <c r="J15" s="245"/>
      <c r="K15" s="245"/>
      <c r="L15" s="245"/>
      <c r="M15" s="253">
        <f t="shared" si="1"/>
        <v>0</v>
      </c>
      <c r="N15" s="239"/>
      <c r="O15" s="239"/>
      <c r="P15" s="239"/>
      <c r="Q15" s="239"/>
      <c r="R15" s="239"/>
    </row>
    <row r="16" spans="1:18" ht="18" customHeight="1" x14ac:dyDescent="0.2">
      <c r="A16" s="335">
        <v>115000</v>
      </c>
      <c r="B16" s="6" t="s">
        <v>848</v>
      </c>
      <c r="C16" s="245"/>
      <c r="D16" s="245"/>
      <c r="E16" s="245"/>
      <c r="F16" s="245"/>
      <c r="G16" s="245"/>
      <c r="H16" s="245"/>
      <c r="I16" s="245"/>
      <c r="J16" s="245"/>
      <c r="K16" s="245"/>
      <c r="L16" s="245"/>
      <c r="M16" s="253">
        <f t="shared" si="1"/>
        <v>0</v>
      </c>
      <c r="N16" s="239"/>
      <c r="O16" s="239"/>
      <c r="P16" s="239"/>
      <c r="Q16" s="239"/>
      <c r="R16" s="239"/>
    </row>
    <row r="17" spans="1:18" ht="18" customHeight="1" x14ac:dyDescent="0.2">
      <c r="A17" s="335">
        <v>116000</v>
      </c>
      <c r="B17" s="6" t="s">
        <v>849</v>
      </c>
      <c r="C17" s="245"/>
      <c r="D17" s="245"/>
      <c r="E17" s="245"/>
      <c r="F17" s="245"/>
      <c r="G17" s="245"/>
      <c r="H17" s="245"/>
      <c r="I17" s="245"/>
      <c r="J17" s="245"/>
      <c r="K17" s="245"/>
      <c r="L17" s="245"/>
      <c r="M17" s="253">
        <f t="shared" si="1"/>
        <v>0</v>
      </c>
      <c r="N17" s="239"/>
      <c r="O17" s="239"/>
      <c r="P17" s="239"/>
      <c r="Q17" s="239"/>
      <c r="R17" s="239"/>
    </row>
    <row r="18" spans="1:18" ht="18" customHeight="1" x14ac:dyDescent="0.2">
      <c r="A18" s="335">
        <v>118000</v>
      </c>
      <c r="B18" s="6" t="s">
        <v>694</v>
      </c>
      <c r="C18" s="245"/>
      <c r="D18" s="245"/>
      <c r="E18" s="245"/>
      <c r="F18" s="245"/>
      <c r="G18" s="245"/>
      <c r="H18" s="245"/>
      <c r="I18" s="245"/>
      <c r="J18" s="245"/>
      <c r="K18" s="245"/>
      <c r="L18" s="245"/>
      <c r="M18" s="253">
        <f t="shared" si="1"/>
        <v>0</v>
      </c>
      <c r="N18" s="239"/>
      <c r="O18" s="239"/>
      <c r="P18" s="239"/>
      <c r="Q18" s="239"/>
      <c r="R18" s="239"/>
    </row>
    <row r="19" spans="1:18" ht="30" customHeight="1" x14ac:dyDescent="0.2">
      <c r="A19" s="335">
        <v>120000</v>
      </c>
      <c r="B19" s="517" t="s">
        <v>548</v>
      </c>
      <c r="C19" s="245"/>
      <c r="D19" s="245"/>
      <c r="E19" s="245"/>
      <c r="F19" s="245"/>
      <c r="G19" s="245"/>
      <c r="H19" s="245"/>
      <c r="I19" s="245"/>
      <c r="J19" s="245"/>
      <c r="K19" s="245"/>
      <c r="L19" s="245"/>
      <c r="M19" s="253">
        <f t="shared" si="1"/>
        <v>0</v>
      </c>
      <c r="N19" s="239"/>
      <c r="O19" s="239"/>
      <c r="P19" s="239"/>
      <c r="Q19" s="239"/>
      <c r="R19" s="239"/>
    </row>
    <row r="20" spans="1:18" ht="19.5" customHeight="1" x14ac:dyDescent="0.2">
      <c r="A20" s="335">
        <v>127500</v>
      </c>
      <c r="B20" s="517" t="s">
        <v>2749</v>
      </c>
      <c r="C20" s="245"/>
      <c r="D20" s="245"/>
      <c r="E20" s="245"/>
      <c r="F20" s="245"/>
      <c r="G20" s="245"/>
      <c r="H20" s="245"/>
      <c r="I20" s="245"/>
      <c r="J20" s="245"/>
      <c r="K20" s="245"/>
      <c r="L20" s="245"/>
      <c r="M20" s="253">
        <f t="shared" si="1"/>
        <v>0</v>
      </c>
      <c r="N20" s="239"/>
      <c r="O20" s="239"/>
      <c r="P20" s="239"/>
      <c r="Q20" s="239"/>
      <c r="R20" s="239"/>
    </row>
    <row r="21" spans="1:18" ht="18" customHeight="1" x14ac:dyDescent="0.2">
      <c r="A21" s="335">
        <v>131000</v>
      </c>
      <c r="B21" s="6" t="s">
        <v>217</v>
      </c>
      <c r="C21" s="245"/>
      <c r="D21" s="245"/>
      <c r="E21" s="245"/>
      <c r="F21" s="245"/>
      <c r="G21" s="245"/>
      <c r="H21" s="245"/>
      <c r="I21" s="245"/>
      <c r="J21" s="245"/>
      <c r="K21" s="245"/>
      <c r="L21" s="245"/>
      <c r="M21" s="253">
        <f t="shared" si="1"/>
        <v>0</v>
      </c>
      <c r="N21" s="239"/>
      <c r="O21" s="239"/>
      <c r="P21" s="239"/>
      <c r="Q21" s="239"/>
      <c r="R21" s="239"/>
    </row>
    <row r="22" spans="1:18" ht="18" customHeight="1" x14ac:dyDescent="0.2">
      <c r="A22" s="335">
        <v>132000</v>
      </c>
      <c r="B22" s="6" t="s">
        <v>218</v>
      </c>
      <c r="C22" s="245"/>
      <c r="D22" s="245"/>
      <c r="E22" s="245"/>
      <c r="F22" s="245"/>
      <c r="G22" s="245"/>
      <c r="H22" s="245"/>
      <c r="I22" s="245"/>
      <c r="J22" s="245"/>
      <c r="K22" s="245"/>
      <c r="L22" s="245"/>
      <c r="M22" s="253">
        <f t="shared" si="1"/>
        <v>0</v>
      </c>
      <c r="N22" s="239"/>
      <c r="O22" s="239"/>
      <c r="P22" s="239"/>
      <c r="Q22" s="239"/>
      <c r="R22" s="239"/>
    </row>
    <row r="23" spans="1:18" ht="18" customHeight="1" x14ac:dyDescent="0.2">
      <c r="A23" s="335">
        <v>133000</v>
      </c>
      <c r="B23" s="6" t="s">
        <v>1007</v>
      </c>
      <c r="C23" s="245"/>
      <c r="D23" s="245"/>
      <c r="E23" s="245"/>
      <c r="F23" s="245"/>
      <c r="G23" s="245"/>
      <c r="H23" s="245"/>
      <c r="I23" s="245"/>
      <c r="J23" s="245"/>
      <c r="K23" s="245"/>
      <c r="L23" s="245"/>
      <c r="M23" s="253">
        <f t="shared" si="1"/>
        <v>0</v>
      </c>
      <c r="N23" s="239"/>
      <c r="O23" s="239"/>
      <c r="P23" s="239"/>
      <c r="Q23" s="239"/>
      <c r="R23" s="239"/>
    </row>
    <row r="24" spans="1:18" ht="18" customHeight="1" x14ac:dyDescent="0.2">
      <c r="A24" s="335">
        <v>140000</v>
      </c>
      <c r="B24" s="6" t="s">
        <v>174</v>
      </c>
      <c r="C24" s="245"/>
      <c r="D24" s="245"/>
      <c r="E24" s="245"/>
      <c r="F24" s="245"/>
      <c r="G24" s="245"/>
      <c r="H24" s="245"/>
      <c r="I24" s="245"/>
      <c r="J24" s="245"/>
      <c r="K24" s="245"/>
      <c r="L24" s="245"/>
      <c r="M24" s="253">
        <f t="shared" si="1"/>
        <v>0</v>
      </c>
      <c r="N24" s="239"/>
      <c r="O24" s="239"/>
      <c r="P24" s="239"/>
      <c r="Q24" s="239"/>
      <c r="R24" s="239"/>
    </row>
    <row r="25" spans="1:18" ht="18" customHeight="1" x14ac:dyDescent="0.2">
      <c r="A25" s="335">
        <v>150000</v>
      </c>
      <c r="B25" s="6" t="s">
        <v>885</v>
      </c>
      <c r="C25" s="245"/>
      <c r="D25" s="245"/>
      <c r="E25" s="245"/>
      <c r="F25" s="245"/>
      <c r="G25" s="245"/>
      <c r="H25" s="245"/>
      <c r="I25" s="245"/>
      <c r="J25" s="245"/>
      <c r="K25" s="245"/>
      <c r="L25" s="245"/>
      <c r="M25" s="253">
        <f t="shared" si="1"/>
        <v>0</v>
      </c>
      <c r="N25" s="239"/>
      <c r="O25" s="239"/>
      <c r="P25" s="239"/>
      <c r="Q25" s="239"/>
      <c r="R25" s="239"/>
    </row>
    <row r="26" spans="1:18" ht="18" customHeight="1" thickBot="1" x14ac:dyDescent="0.25">
      <c r="A26" s="335">
        <v>170000</v>
      </c>
      <c r="B26" s="6" t="s">
        <v>152</v>
      </c>
      <c r="C26" s="247"/>
      <c r="D26" s="247"/>
      <c r="E26" s="247"/>
      <c r="F26" s="247"/>
      <c r="G26" s="247"/>
      <c r="H26" s="247"/>
      <c r="I26" s="247"/>
      <c r="J26" s="247"/>
      <c r="K26" s="247"/>
      <c r="L26" s="247"/>
      <c r="M26" s="254">
        <f t="shared" si="1"/>
        <v>0</v>
      </c>
      <c r="N26" s="239"/>
      <c r="O26" s="239"/>
      <c r="P26" s="239"/>
      <c r="Q26" s="239"/>
      <c r="R26" s="239"/>
    </row>
    <row r="27" spans="1:18" customFormat="1" ht="18" customHeight="1" x14ac:dyDescent="0.25">
      <c r="A27" s="335"/>
      <c r="B27" s="9" t="s">
        <v>889</v>
      </c>
      <c r="C27" s="253">
        <f>SUM(C6:C26)</f>
        <v>0</v>
      </c>
      <c r="D27" s="253">
        <f t="shared" ref="D27:M27" si="2">SUM(D6:D26)</f>
        <v>0</v>
      </c>
      <c r="E27" s="253">
        <f t="shared" si="2"/>
        <v>0</v>
      </c>
      <c r="F27" s="253">
        <f t="shared" si="2"/>
        <v>0</v>
      </c>
      <c r="G27" s="253">
        <f t="shared" si="2"/>
        <v>0</v>
      </c>
      <c r="H27" s="253">
        <f t="shared" si="2"/>
        <v>0</v>
      </c>
      <c r="I27" s="253">
        <f t="shared" si="2"/>
        <v>0</v>
      </c>
      <c r="J27" s="253">
        <f t="shared" si="2"/>
        <v>0</v>
      </c>
      <c r="K27" s="253">
        <f t="shared" si="2"/>
        <v>0</v>
      </c>
      <c r="L27" s="253">
        <f t="shared" si="2"/>
        <v>0</v>
      </c>
      <c r="M27" s="253">
        <f t="shared" si="2"/>
        <v>0</v>
      </c>
      <c r="N27" s="6"/>
      <c r="O27" s="6"/>
      <c r="P27" s="6"/>
      <c r="Q27" s="6"/>
      <c r="R27" s="6"/>
    </row>
    <row r="28" spans="1:18" customFormat="1" ht="9" customHeight="1" x14ac:dyDescent="0.25">
      <c r="A28" s="335"/>
      <c r="B28" s="9"/>
      <c r="C28" s="253"/>
      <c r="D28" s="253"/>
      <c r="E28" s="253"/>
      <c r="F28" s="253"/>
      <c r="G28" s="253"/>
      <c r="H28" s="253"/>
      <c r="I28" s="253"/>
      <c r="J28" s="253"/>
      <c r="K28" s="253"/>
      <c r="L28" s="253"/>
      <c r="M28" s="253"/>
      <c r="N28" s="6"/>
      <c r="O28" s="6"/>
      <c r="P28" s="6"/>
      <c r="Q28" s="6"/>
      <c r="R28" s="6"/>
    </row>
    <row r="29" spans="1:18" customFormat="1" ht="18" customHeight="1" x14ac:dyDescent="0.25">
      <c r="A29" s="336"/>
      <c r="B29" s="516" t="s">
        <v>1467</v>
      </c>
      <c r="C29" s="253"/>
      <c r="D29" s="253"/>
      <c r="E29" s="253"/>
      <c r="F29" s="253"/>
      <c r="G29" s="253"/>
      <c r="H29" s="253"/>
      <c r="I29" s="253"/>
      <c r="J29" s="253"/>
      <c r="K29" s="253"/>
      <c r="L29" s="253"/>
      <c r="M29" s="253"/>
      <c r="N29" s="6"/>
      <c r="O29" s="6"/>
      <c r="P29" s="6"/>
      <c r="Q29" s="6"/>
      <c r="R29" s="6"/>
    </row>
    <row r="30" spans="1:18" ht="18" customHeight="1" x14ac:dyDescent="0.2">
      <c r="A30" s="275">
        <v>190000</v>
      </c>
      <c r="B30" s="239" t="s">
        <v>1468</v>
      </c>
      <c r="C30" s="245"/>
      <c r="D30" s="245"/>
      <c r="E30" s="245"/>
      <c r="F30" s="245"/>
      <c r="G30" s="245"/>
      <c r="H30" s="245"/>
      <c r="I30" s="245"/>
      <c r="J30" s="245"/>
      <c r="K30" s="245"/>
      <c r="L30" s="245"/>
      <c r="M30" s="253">
        <f>SUM(C30:L30)</f>
        <v>0</v>
      </c>
      <c r="N30" s="239"/>
      <c r="O30" s="239"/>
      <c r="P30" s="239"/>
      <c r="Q30" s="239"/>
      <c r="R30" s="239"/>
    </row>
    <row r="31" spans="1:18" ht="18" customHeight="1" thickBot="1" x14ac:dyDescent="0.25">
      <c r="A31" s="275" t="s">
        <v>1516</v>
      </c>
      <c r="B31" s="239" t="s">
        <v>1477</v>
      </c>
      <c r="C31" s="247"/>
      <c r="D31" s="247"/>
      <c r="E31" s="247"/>
      <c r="F31" s="247"/>
      <c r="G31" s="247"/>
      <c r="H31" s="247"/>
      <c r="I31" s="247"/>
      <c r="J31" s="247"/>
      <c r="K31" s="247"/>
      <c r="L31" s="247"/>
      <c r="M31" s="254">
        <f>SUM(C31:L31)</f>
        <v>0</v>
      </c>
      <c r="N31" s="239"/>
      <c r="O31" s="239"/>
      <c r="P31" s="239"/>
      <c r="Q31" s="239"/>
      <c r="R31" s="239"/>
    </row>
    <row r="32" spans="1:18" customFormat="1" ht="18" customHeight="1" x14ac:dyDescent="0.25">
      <c r="A32" s="336"/>
      <c r="B32" s="9" t="s">
        <v>1469</v>
      </c>
      <c r="C32" s="253">
        <f>SUM(C30:C31)</f>
        <v>0</v>
      </c>
      <c r="D32" s="253">
        <f t="shared" ref="D32:M32" si="3">SUM(D30:D31)</f>
        <v>0</v>
      </c>
      <c r="E32" s="253">
        <f t="shared" si="3"/>
        <v>0</v>
      </c>
      <c r="F32" s="253">
        <f t="shared" si="3"/>
        <v>0</v>
      </c>
      <c r="G32" s="253">
        <f t="shared" si="3"/>
        <v>0</v>
      </c>
      <c r="H32" s="253">
        <f t="shared" si="3"/>
        <v>0</v>
      </c>
      <c r="I32" s="253">
        <f t="shared" si="3"/>
        <v>0</v>
      </c>
      <c r="J32" s="253">
        <f t="shared" si="3"/>
        <v>0</v>
      </c>
      <c r="K32" s="253">
        <f t="shared" si="3"/>
        <v>0</v>
      </c>
      <c r="L32" s="253">
        <f t="shared" si="3"/>
        <v>0</v>
      </c>
      <c r="M32" s="253">
        <f t="shared" si="3"/>
        <v>0</v>
      </c>
      <c r="N32" s="6"/>
      <c r="O32" s="6"/>
      <c r="P32" s="6"/>
      <c r="Q32" s="6"/>
      <c r="R32" s="6"/>
    </row>
    <row r="33" spans="1:18" customFormat="1" ht="9" customHeight="1" x14ac:dyDescent="0.2">
      <c r="A33" s="335"/>
      <c r="B33" s="6"/>
      <c r="C33" s="253"/>
      <c r="D33" s="253"/>
      <c r="E33" s="253"/>
      <c r="F33" s="253"/>
      <c r="G33" s="253"/>
      <c r="H33" s="253"/>
      <c r="I33" s="253"/>
      <c r="J33" s="253"/>
      <c r="K33" s="253"/>
      <c r="L33" s="253"/>
      <c r="M33" s="253"/>
      <c r="N33" s="6"/>
      <c r="O33" s="6"/>
      <c r="P33" s="6"/>
      <c r="Q33" s="6"/>
      <c r="R33" s="6"/>
    </row>
    <row r="34" spans="1:18" customFormat="1" ht="18" customHeight="1" x14ac:dyDescent="0.25">
      <c r="A34" s="335"/>
      <c r="B34" s="8" t="s">
        <v>890</v>
      </c>
      <c r="C34" s="253"/>
      <c r="D34" s="253"/>
      <c r="E34" s="253"/>
      <c r="F34" s="253"/>
      <c r="G34" s="253"/>
      <c r="H34" s="253"/>
      <c r="I34" s="253"/>
      <c r="J34" s="253"/>
      <c r="K34" s="253"/>
      <c r="L34" s="253"/>
      <c r="M34" s="253"/>
      <c r="N34" s="6"/>
      <c r="O34" s="6"/>
      <c r="P34" s="6"/>
      <c r="Q34" s="6"/>
      <c r="R34" s="6"/>
    </row>
    <row r="35" spans="1:18" ht="18" customHeight="1" x14ac:dyDescent="0.2">
      <c r="A35" s="335">
        <v>201000</v>
      </c>
      <c r="B35" s="6" t="s">
        <v>606</v>
      </c>
      <c r="C35" s="245"/>
      <c r="D35" s="245"/>
      <c r="E35" s="245"/>
      <c r="F35" s="245"/>
      <c r="G35" s="245"/>
      <c r="H35" s="245"/>
      <c r="I35" s="245"/>
      <c r="J35" s="245"/>
      <c r="K35" s="245"/>
      <c r="L35" s="245"/>
      <c r="M35" s="253">
        <f>SUM(C35:L35)</f>
        <v>0</v>
      </c>
      <c r="N35" s="239"/>
      <c r="O35" s="239"/>
      <c r="P35" s="239"/>
      <c r="Q35" s="239"/>
      <c r="R35" s="239"/>
    </row>
    <row r="36" spans="1:18" ht="18" customHeight="1" x14ac:dyDescent="0.2">
      <c r="A36" s="335">
        <v>202100</v>
      </c>
      <c r="B36" s="6" t="s">
        <v>177</v>
      </c>
      <c r="C36" s="245"/>
      <c r="D36" s="245"/>
      <c r="E36" s="245"/>
      <c r="F36" s="245"/>
      <c r="G36" s="245"/>
      <c r="H36" s="245"/>
      <c r="I36" s="245"/>
      <c r="J36" s="245"/>
      <c r="K36" s="245"/>
      <c r="L36" s="245"/>
      <c r="M36" s="253">
        <f t="shared" ref="M36:M45" si="4">SUM(C36:L36)</f>
        <v>0</v>
      </c>
      <c r="N36" s="239"/>
      <c r="O36" s="239"/>
      <c r="P36" s="239"/>
      <c r="Q36" s="239"/>
      <c r="R36" s="239"/>
    </row>
    <row r="37" spans="1:18" ht="18" customHeight="1" x14ac:dyDescent="0.2">
      <c r="A37" s="335">
        <v>203100</v>
      </c>
      <c r="B37" s="6" t="s">
        <v>249</v>
      </c>
      <c r="C37" s="245"/>
      <c r="D37" s="245"/>
      <c r="E37" s="245"/>
      <c r="F37" s="245"/>
      <c r="G37" s="245"/>
      <c r="H37" s="245"/>
      <c r="I37" s="245"/>
      <c r="J37" s="245"/>
      <c r="K37" s="245"/>
      <c r="L37" s="245"/>
      <c r="M37" s="253">
        <f t="shared" si="4"/>
        <v>0</v>
      </c>
      <c r="N37" s="239"/>
      <c r="O37" s="239"/>
      <c r="P37" s="239"/>
      <c r="Q37" s="239"/>
      <c r="R37" s="239"/>
    </row>
    <row r="38" spans="1:18" ht="18" customHeight="1" x14ac:dyDescent="0.2">
      <c r="A38" s="335">
        <v>204000</v>
      </c>
      <c r="B38" s="6" t="s">
        <v>683</v>
      </c>
      <c r="C38" s="245"/>
      <c r="D38" s="245"/>
      <c r="E38" s="245"/>
      <c r="F38" s="245"/>
      <c r="G38" s="245"/>
      <c r="H38" s="245"/>
      <c r="I38" s="245"/>
      <c r="J38" s="245"/>
      <c r="K38" s="245"/>
      <c r="L38" s="245"/>
      <c r="M38" s="253">
        <f t="shared" si="4"/>
        <v>0</v>
      </c>
      <c r="N38" s="239"/>
      <c r="O38" s="239"/>
      <c r="P38" s="239"/>
      <c r="Q38" s="239"/>
      <c r="R38" s="239"/>
    </row>
    <row r="39" spans="1:18" ht="18" customHeight="1" x14ac:dyDescent="0.2">
      <c r="A39" s="335">
        <v>205200</v>
      </c>
      <c r="B39" s="6" t="s">
        <v>248</v>
      </c>
      <c r="C39" s="245"/>
      <c r="D39" s="245"/>
      <c r="E39" s="245"/>
      <c r="F39" s="245"/>
      <c r="G39" s="245"/>
      <c r="H39" s="245"/>
      <c r="I39" s="245"/>
      <c r="J39" s="245"/>
      <c r="K39" s="245"/>
      <c r="L39" s="245"/>
      <c r="M39" s="253">
        <f t="shared" si="4"/>
        <v>0</v>
      </c>
      <c r="N39" s="239"/>
      <c r="O39" s="239"/>
      <c r="P39" s="239"/>
      <c r="Q39" s="239"/>
      <c r="R39" s="239"/>
    </row>
    <row r="40" spans="1:18" ht="18" customHeight="1" x14ac:dyDescent="0.2">
      <c r="A40" s="336">
        <v>205500</v>
      </c>
      <c r="B40" s="6" t="s">
        <v>2702</v>
      </c>
      <c r="C40" s="245"/>
      <c r="D40" s="245"/>
      <c r="E40" s="245"/>
      <c r="F40" s="245"/>
      <c r="G40" s="245"/>
      <c r="H40" s="245"/>
      <c r="I40" s="245"/>
      <c r="J40" s="245"/>
      <c r="K40" s="245"/>
      <c r="L40" s="245"/>
      <c r="M40" s="253">
        <f t="shared" si="4"/>
        <v>0</v>
      </c>
      <c r="N40" s="239"/>
      <c r="O40" s="239"/>
      <c r="P40" s="239"/>
      <c r="Q40" s="239"/>
      <c r="R40" s="239"/>
    </row>
    <row r="41" spans="1:18" ht="18" customHeight="1" x14ac:dyDescent="0.2">
      <c r="A41" s="335">
        <v>206100</v>
      </c>
      <c r="B41" s="6" t="s">
        <v>984</v>
      </c>
      <c r="C41" s="245"/>
      <c r="D41" s="245"/>
      <c r="E41" s="245"/>
      <c r="F41" s="245"/>
      <c r="G41" s="245"/>
      <c r="H41" s="245"/>
      <c r="I41" s="245"/>
      <c r="J41" s="245"/>
      <c r="K41" s="245"/>
      <c r="L41" s="245"/>
      <c r="M41" s="253">
        <f t="shared" si="4"/>
        <v>0</v>
      </c>
      <c r="N41" s="239"/>
      <c r="O41" s="239"/>
      <c r="P41" s="239"/>
      <c r="Q41" s="239"/>
      <c r="R41" s="239"/>
    </row>
    <row r="42" spans="1:18" ht="18" customHeight="1" x14ac:dyDescent="0.2">
      <c r="A42" s="335">
        <v>211000</v>
      </c>
      <c r="B42" s="6" t="s">
        <v>986</v>
      </c>
      <c r="C42" s="245"/>
      <c r="D42" s="245"/>
      <c r="E42" s="245"/>
      <c r="F42" s="245"/>
      <c r="G42" s="245"/>
      <c r="H42" s="245"/>
      <c r="I42" s="245"/>
      <c r="J42" s="245"/>
      <c r="K42" s="245"/>
      <c r="L42" s="245"/>
      <c r="M42" s="253">
        <f t="shared" si="4"/>
        <v>0</v>
      </c>
      <c r="N42" s="239"/>
      <c r="O42" s="239"/>
      <c r="P42" s="239"/>
      <c r="Q42" s="239"/>
      <c r="R42" s="239"/>
    </row>
    <row r="43" spans="1:18" ht="18" customHeight="1" x14ac:dyDescent="0.2">
      <c r="A43" s="335">
        <v>212000</v>
      </c>
      <c r="B43" s="6" t="s">
        <v>1002</v>
      </c>
      <c r="C43" s="245"/>
      <c r="D43" s="245"/>
      <c r="E43" s="245"/>
      <c r="F43" s="245"/>
      <c r="G43" s="245"/>
      <c r="H43" s="245"/>
      <c r="I43" s="245"/>
      <c r="J43" s="245"/>
      <c r="K43" s="245"/>
      <c r="L43" s="245"/>
      <c r="M43" s="253">
        <f t="shared" si="4"/>
        <v>0</v>
      </c>
      <c r="N43" s="239"/>
      <c r="O43" s="239"/>
      <c r="P43" s="239"/>
      <c r="Q43" s="239"/>
      <c r="R43" s="239"/>
    </row>
    <row r="44" spans="1:18" ht="18" customHeight="1" x14ac:dyDescent="0.2">
      <c r="A44" s="335">
        <v>214000</v>
      </c>
      <c r="B44" s="6" t="s">
        <v>680</v>
      </c>
      <c r="C44" s="245"/>
      <c r="D44" s="245"/>
      <c r="E44" s="245"/>
      <c r="F44" s="245"/>
      <c r="G44" s="245"/>
      <c r="H44" s="245"/>
      <c r="I44" s="245"/>
      <c r="J44" s="245"/>
      <c r="K44" s="245"/>
      <c r="L44" s="245"/>
      <c r="M44" s="253">
        <f t="shared" si="4"/>
        <v>0</v>
      </c>
      <c r="N44" s="239"/>
      <c r="O44" s="239"/>
      <c r="P44" s="239"/>
      <c r="Q44" s="239"/>
      <c r="R44" s="239"/>
    </row>
    <row r="45" spans="1:18" ht="18" customHeight="1" x14ac:dyDescent="0.2">
      <c r="A45" s="335">
        <v>216000</v>
      </c>
      <c r="B45" s="6" t="s">
        <v>1532</v>
      </c>
      <c r="C45" s="245"/>
      <c r="D45" s="245"/>
      <c r="E45" s="245"/>
      <c r="F45" s="245"/>
      <c r="G45" s="245"/>
      <c r="H45" s="245"/>
      <c r="I45" s="245"/>
      <c r="J45" s="245"/>
      <c r="K45" s="245"/>
      <c r="L45" s="245"/>
      <c r="M45" s="253">
        <f t="shared" si="4"/>
        <v>0</v>
      </c>
      <c r="N45" s="239"/>
      <c r="O45" s="239"/>
      <c r="P45" s="239"/>
      <c r="Q45" s="239"/>
      <c r="R45" s="239"/>
    </row>
    <row r="46" spans="1:18" ht="18" customHeight="1" thickBot="1" x14ac:dyDescent="0.25">
      <c r="A46" s="335">
        <v>233000</v>
      </c>
      <c r="B46" s="6" t="s">
        <v>227</v>
      </c>
      <c r="C46" s="247"/>
      <c r="D46" s="247"/>
      <c r="E46" s="247"/>
      <c r="F46" s="247"/>
      <c r="G46" s="247"/>
      <c r="H46" s="247"/>
      <c r="I46" s="247"/>
      <c r="J46" s="247"/>
      <c r="K46" s="247"/>
      <c r="L46" s="247"/>
      <c r="M46" s="254">
        <f>SUM(C46:L46)</f>
        <v>0</v>
      </c>
      <c r="N46" s="239"/>
      <c r="O46" s="239"/>
      <c r="P46" s="239"/>
      <c r="Q46" s="239"/>
      <c r="R46" s="239"/>
    </row>
    <row r="47" spans="1:18" customFormat="1" ht="18" customHeight="1" x14ac:dyDescent="0.25">
      <c r="A47" s="335"/>
      <c r="B47" s="9" t="s">
        <v>894</v>
      </c>
      <c r="C47" s="253">
        <f t="shared" ref="C47:M47" si="5">SUM(C35:C46)</f>
        <v>0</v>
      </c>
      <c r="D47" s="253">
        <f t="shared" si="5"/>
        <v>0</v>
      </c>
      <c r="E47" s="253">
        <f t="shared" si="5"/>
        <v>0</v>
      </c>
      <c r="F47" s="253">
        <f t="shared" si="5"/>
        <v>0</v>
      </c>
      <c r="G47" s="253">
        <f t="shared" si="5"/>
        <v>0</v>
      </c>
      <c r="H47" s="253">
        <f t="shared" si="5"/>
        <v>0</v>
      </c>
      <c r="I47" s="253">
        <f t="shared" si="5"/>
        <v>0</v>
      </c>
      <c r="J47" s="253">
        <f t="shared" si="5"/>
        <v>0</v>
      </c>
      <c r="K47" s="253">
        <f t="shared" si="5"/>
        <v>0</v>
      </c>
      <c r="L47" s="253">
        <f t="shared" si="5"/>
        <v>0</v>
      </c>
      <c r="M47" s="253">
        <f t="shared" si="5"/>
        <v>0</v>
      </c>
      <c r="N47" s="6"/>
      <c r="O47" s="6"/>
      <c r="P47" s="6"/>
      <c r="Q47" s="6"/>
      <c r="R47" s="6"/>
    </row>
    <row r="48" spans="1:18" customFormat="1" ht="9" customHeight="1" x14ac:dyDescent="0.25">
      <c r="A48" s="335"/>
      <c r="B48" s="9"/>
      <c r="C48" s="253"/>
      <c r="D48" s="253"/>
      <c r="E48" s="253"/>
      <c r="F48" s="253"/>
      <c r="G48" s="253"/>
      <c r="H48" s="253"/>
      <c r="I48" s="253"/>
      <c r="J48" s="253"/>
      <c r="K48" s="253"/>
      <c r="L48" s="253"/>
      <c r="M48" s="253"/>
      <c r="N48" s="6"/>
      <c r="O48" s="6"/>
      <c r="P48" s="6"/>
      <c r="Q48" s="6"/>
      <c r="R48" s="6"/>
    </row>
    <row r="49" spans="1:18" customFormat="1" ht="18" customHeight="1" x14ac:dyDescent="0.25">
      <c r="A49" s="336"/>
      <c r="B49" s="516" t="s">
        <v>1470</v>
      </c>
      <c r="C49" s="253"/>
      <c r="D49" s="253"/>
      <c r="E49" s="253"/>
      <c r="F49" s="253"/>
      <c r="G49" s="253"/>
      <c r="H49" s="253"/>
      <c r="I49" s="253"/>
      <c r="J49" s="253"/>
      <c r="K49" s="253"/>
      <c r="L49" s="253"/>
      <c r="M49" s="253"/>
      <c r="N49" s="6"/>
      <c r="O49" s="6"/>
      <c r="P49" s="6"/>
      <c r="Q49" s="6"/>
      <c r="R49" s="6"/>
    </row>
    <row r="50" spans="1:18" ht="18" customHeight="1" x14ac:dyDescent="0.2">
      <c r="A50" s="275">
        <v>220000</v>
      </c>
      <c r="B50" s="239" t="s">
        <v>1472</v>
      </c>
      <c r="C50" s="245"/>
      <c r="D50" s="245"/>
      <c r="E50" s="245"/>
      <c r="F50" s="245"/>
      <c r="G50" s="245"/>
      <c r="H50" s="245"/>
      <c r="I50" s="245"/>
      <c r="J50" s="245"/>
      <c r="K50" s="245"/>
      <c r="L50" s="245"/>
      <c r="M50" s="253">
        <f>SUM(C50:L50)</f>
        <v>0</v>
      </c>
      <c r="N50" s="239"/>
      <c r="O50" s="239"/>
      <c r="P50" s="239"/>
      <c r="Q50" s="239"/>
      <c r="R50" s="239"/>
    </row>
    <row r="51" spans="1:18" ht="18" customHeight="1" thickBot="1" x14ac:dyDescent="0.25">
      <c r="A51" s="275">
        <v>223000</v>
      </c>
      <c r="B51" s="239" t="s">
        <v>1471</v>
      </c>
      <c r="C51" s="247"/>
      <c r="D51" s="247"/>
      <c r="E51" s="247"/>
      <c r="F51" s="247"/>
      <c r="G51" s="247"/>
      <c r="H51" s="247"/>
      <c r="I51" s="247"/>
      <c r="J51" s="247"/>
      <c r="K51" s="247"/>
      <c r="L51" s="247"/>
      <c r="M51" s="254">
        <f>SUM(C51:L51)</f>
        <v>0</v>
      </c>
      <c r="N51" s="239"/>
      <c r="O51" s="239"/>
      <c r="P51" s="239"/>
      <c r="Q51" s="239"/>
      <c r="R51" s="239"/>
    </row>
    <row r="52" spans="1:18" customFormat="1" ht="18" customHeight="1" x14ac:dyDescent="0.25">
      <c r="A52" s="336"/>
      <c r="B52" s="9" t="s">
        <v>1473</v>
      </c>
      <c r="C52" s="253">
        <f>SUM(C50:C51)</f>
        <v>0</v>
      </c>
      <c r="D52" s="253">
        <f t="shared" ref="D52:M52" si="6">SUM(D50:D51)</f>
        <v>0</v>
      </c>
      <c r="E52" s="253">
        <f t="shared" si="6"/>
        <v>0</v>
      </c>
      <c r="F52" s="253">
        <f t="shared" si="6"/>
        <v>0</v>
      </c>
      <c r="G52" s="253">
        <f t="shared" si="6"/>
        <v>0</v>
      </c>
      <c r="H52" s="253">
        <f t="shared" si="6"/>
        <v>0</v>
      </c>
      <c r="I52" s="253">
        <f t="shared" si="6"/>
        <v>0</v>
      </c>
      <c r="J52" s="253">
        <f t="shared" si="6"/>
        <v>0</v>
      </c>
      <c r="K52" s="253">
        <f t="shared" si="6"/>
        <v>0</v>
      </c>
      <c r="L52" s="253">
        <f t="shared" si="6"/>
        <v>0</v>
      </c>
      <c r="M52" s="253">
        <f t="shared" si="6"/>
        <v>0</v>
      </c>
      <c r="N52" s="6"/>
      <c r="O52" s="6"/>
      <c r="P52" s="6"/>
      <c r="Q52" s="6"/>
      <c r="R52" s="6"/>
    </row>
    <row r="53" spans="1:18" customFormat="1" ht="9" customHeight="1" x14ac:dyDescent="0.2">
      <c r="A53" s="335"/>
      <c r="B53" s="6"/>
      <c r="C53" s="253"/>
      <c r="D53" s="253"/>
      <c r="E53" s="253"/>
      <c r="F53" s="253"/>
      <c r="G53" s="253"/>
      <c r="H53" s="253"/>
      <c r="I53" s="253"/>
      <c r="J53" s="253"/>
      <c r="K53" s="253"/>
      <c r="L53" s="253"/>
      <c r="M53" s="253"/>
      <c r="N53" s="6"/>
      <c r="O53" s="6"/>
      <c r="P53" s="6"/>
      <c r="Q53" s="6"/>
      <c r="R53" s="6"/>
    </row>
    <row r="54" spans="1:18" customFormat="1" ht="18" customHeight="1" x14ac:dyDescent="0.25">
      <c r="A54" s="335"/>
      <c r="B54" s="8" t="s">
        <v>1215</v>
      </c>
      <c r="C54" s="253"/>
      <c r="D54" s="253"/>
      <c r="E54" s="253"/>
      <c r="F54" s="253"/>
      <c r="G54" s="253"/>
      <c r="H54" s="253"/>
      <c r="I54" s="253"/>
      <c r="J54" s="253"/>
      <c r="K54" s="253"/>
      <c r="L54" s="253"/>
      <c r="M54" s="253"/>
      <c r="N54" s="6"/>
      <c r="O54" s="6"/>
      <c r="P54" s="6"/>
      <c r="Q54" s="6"/>
      <c r="R54" s="6"/>
    </row>
    <row r="55" spans="1:18" ht="18" customHeight="1" x14ac:dyDescent="0.2">
      <c r="A55" s="335">
        <v>250100</v>
      </c>
      <c r="B55" s="6" t="s">
        <v>1210</v>
      </c>
      <c r="C55" s="245"/>
      <c r="D55" s="245"/>
      <c r="E55" s="245"/>
      <c r="F55" s="245"/>
      <c r="G55" s="245"/>
      <c r="H55" s="245"/>
      <c r="I55" s="245"/>
      <c r="J55" s="245"/>
      <c r="K55" s="245"/>
      <c r="L55" s="245"/>
      <c r="M55" s="253">
        <f>SUM(C55:L55)</f>
        <v>0</v>
      </c>
      <c r="N55" s="239"/>
      <c r="O55" s="239"/>
      <c r="P55" s="239"/>
      <c r="Q55" s="239"/>
      <c r="R55" s="239"/>
    </row>
    <row r="56" spans="1:18" ht="18" customHeight="1" x14ac:dyDescent="0.2">
      <c r="A56" s="335">
        <v>250200</v>
      </c>
      <c r="B56" s="6" t="s">
        <v>1211</v>
      </c>
      <c r="C56" s="245"/>
      <c r="D56" s="245"/>
      <c r="E56" s="245"/>
      <c r="F56" s="245"/>
      <c r="G56" s="245"/>
      <c r="H56" s="245"/>
      <c r="I56" s="245"/>
      <c r="J56" s="245"/>
      <c r="K56" s="245"/>
      <c r="L56" s="245"/>
      <c r="M56" s="253">
        <f>SUM(C56:L56)</f>
        <v>0</v>
      </c>
      <c r="N56" s="239"/>
      <c r="O56" s="239"/>
      <c r="P56" s="239"/>
      <c r="Q56" s="239"/>
      <c r="R56" s="239"/>
    </row>
    <row r="57" spans="1:18" ht="18" customHeight="1" x14ac:dyDescent="0.2">
      <c r="A57" s="335">
        <v>260100</v>
      </c>
      <c r="B57" s="6" t="s">
        <v>1209</v>
      </c>
      <c r="C57" s="245"/>
      <c r="D57" s="245"/>
      <c r="E57" s="245"/>
      <c r="F57" s="245"/>
      <c r="G57" s="245"/>
      <c r="H57" s="245"/>
      <c r="I57" s="245"/>
      <c r="J57" s="245"/>
      <c r="K57" s="245"/>
      <c r="L57" s="245"/>
      <c r="M57" s="253">
        <f>SUM(C57:L57)</f>
        <v>0</v>
      </c>
      <c r="N57" s="239"/>
      <c r="O57" s="239"/>
      <c r="P57" s="239"/>
      <c r="Q57" s="239"/>
      <c r="R57" s="239"/>
    </row>
    <row r="58" spans="1:18" ht="18" customHeight="1" x14ac:dyDescent="0.2">
      <c r="A58" s="335">
        <v>260200</v>
      </c>
      <c r="B58" s="6" t="s">
        <v>1208</v>
      </c>
      <c r="C58" s="245"/>
      <c r="D58" s="245"/>
      <c r="E58" s="245"/>
      <c r="F58" s="245"/>
      <c r="G58" s="245"/>
      <c r="H58" s="245"/>
      <c r="I58" s="245"/>
      <c r="J58" s="245"/>
      <c r="K58" s="245"/>
      <c r="L58" s="245"/>
      <c r="M58" s="253">
        <f>SUM(C58:L58)</f>
        <v>0</v>
      </c>
      <c r="N58" s="239"/>
      <c r="O58" s="239"/>
      <c r="P58" s="239"/>
      <c r="Q58" s="239"/>
      <c r="R58" s="239"/>
    </row>
    <row r="59" spans="1:18" ht="18" customHeight="1" thickBot="1" x14ac:dyDescent="0.25">
      <c r="A59" s="335">
        <v>271000</v>
      </c>
      <c r="B59" s="6" t="s">
        <v>1213</v>
      </c>
      <c r="C59" s="254">
        <f>C27+C32-C47-C52-C55-C56-C57-C58</f>
        <v>0</v>
      </c>
      <c r="D59" s="254">
        <f t="shared" ref="D59:L59" si="7">D27+D32-D47-D52-D55-D56-D57-D58</f>
        <v>0</v>
      </c>
      <c r="E59" s="254">
        <f t="shared" si="7"/>
        <v>0</v>
      </c>
      <c r="F59" s="254">
        <f t="shared" si="7"/>
        <v>0</v>
      </c>
      <c r="G59" s="254">
        <f t="shared" si="7"/>
        <v>0</v>
      </c>
      <c r="H59" s="254">
        <f t="shared" si="7"/>
        <v>0</v>
      </c>
      <c r="I59" s="254">
        <f t="shared" si="7"/>
        <v>0</v>
      </c>
      <c r="J59" s="254">
        <f t="shared" si="7"/>
        <v>0</v>
      </c>
      <c r="K59" s="254">
        <f t="shared" si="7"/>
        <v>0</v>
      </c>
      <c r="L59" s="254">
        <f t="shared" si="7"/>
        <v>0</v>
      </c>
      <c r="M59" s="254">
        <f>SUM(C59:L59)</f>
        <v>0</v>
      </c>
      <c r="N59" s="239"/>
      <c r="O59" s="239"/>
      <c r="P59" s="239"/>
      <c r="Q59" s="239"/>
      <c r="R59" s="239"/>
    </row>
    <row r="60" spans="1:18" customFormat="1" ht="18" customHeight="1" thickBot="1" x14ac:dyDescent="0.3">
      <c r="A60" s="335"/>
      <c r="B60" s="9" t="s">
        <v>1512</v>
      </c>
      <c r="C60" s="254">
        <f t="shared" ref="C60:M60" si="8">SUM(C55:C59)</f>
        <v>0</v>
      </c>
      <c r="D60" s="254">
        <f t="shared" si="8"/>
        <v>0</v>
      </c>
      <c r="E60" s="254">
        <f t="shared" si="8"/>
        <v>0</v>
      </c>
      <c r="F60" s="254">
        <f t="shared" si="8"/>
        <v>0</v>
      </c>
      <c r="G60" s="254">
        <f t="shared" si="8"/>
        <v>0</v>
      </c>
      <c r="H60" s="254">
        <f t="shared" si="8"/>
        <v>0</v>
      </c>
      <c r="I60" s="254">
        <f t="shared" si="8"/>
        <v>0</v>
      </c>
      <c r="J60" s="254">
        <f t="shared" si="8"/>
        <v>0</v>
      </c>
      <c r="K60" s="254">
        <f t="shared" si="8"/>
        <v>0</v>
      </c>
      <c r="L60" s="254">
        <f t="shared" si="8"/>
        <v>0</v>
      </c>
      <c r="M60" s="254">
        <f t="shared" si="8"/>
        <v>0</v>
      </c>
      <c r="N60" s="6"/>
      <c r="O60" s="6"/>
      <c r="P60" s="6"/>
      <c r="Q60" s="6"/>
      <c r="R60" s="6"/>
    </row>
    <row r="61" spans="1:18" customFormat="1" ht="39" customHeight="1" thickBot="1" x14ac:dyDescent="0.3">
      <c r="A61" s="335"/>
      <c r="B61" s="518" t="s">
        <v>1513</v>
      </c>
      <c r="C61" s="256">
        <f>+C47+C60+C52</f>
        <v>0</v>
      </c>
      <c r="D61" s="256">
        <f t="shared" ref="D61:M61" si="9">+D47+D60+D52</f>
        <v>0</v>
      </c>
      <c r="E61" s="256">
        <f t="shared" si="9"/>
        <v>0</v>
      </c>
      <c r="F61" s="256">
        <f t="shared" si="9"/>
        <v>0</v>
      </c>
      <c r="G61" s="256">
        <f t="shared" si="9"/>
        <v>0</v>
      </c>
      <c r="H61" s="256">
        <f t="shared" si="9"/>
        <v>0</v>
      </c>
      <c r="I61" s="256">
        <f t="shared" si="9"/>
        <v>0</v>
      </c>
      <c r="J61" s="256">
        <f t="shared" si="9"/>
        <v>0</v>
      </c>
      <c r="K61" s="256">
        <f t="shared" si="9"/>
        <v>0</v>
      </c>
      <c r="L61" s="256">
        <f t="shared" si="9"/>
        <v>0</v>
      </c>
      <c r="M61" s="256">
        <f t="shared" si="9"/>
        <v>0</v>
      </c>
      <c r="N61" s="6"/>
      <c r="O61" s="6"/>
      <c r="P61" s="6"/>
      <c r="Q61" s="6"/>
      <c r="R61" s="6"/>
    </row>
    <row r="62" spans="1:18" customFormat="1" ht="16.5" thickTop="1" x14ac:dyDescent="0.25">
      <c r="A62" s="335"/>
      <c r="B62" s="6"/>
      <c r="C62" s="520" t="s">
        <v>1078</v>
      </c>
      <c r="D62" s="6"/>
      <c r="E62" s="6"/>
      <c r="F62" s="520"/>
      <c r="G62" s="651" t="s">
        <v>1078</v>
      </c>
      <c r="H62" s="6"/>
      <c r="I62" s="6"/>
      <c r="J62" s="6"/>
      <c r="K62" s="651" t="s">
        <v>1079</v>
      </c>
      <c r="L62" s="6"/>
      <c r="M62" s="6"/>
      <c r="N62" s="6"/>
      <c r="O62" s="6"/>
      <c r="P62" s="6"/>
      <c r="Q62" s="6"/>
      <c r="R62" s="6"/>
    </row>
    <row r="63" spans="1:18" ht="15" x14ac:dyDescent="0.2">
      <c r="A63" s="275"/>
      <c r="B63" s="239"/>
      <c r="C63" s="239"/>
      <c r="D63" s="239"/>
      <c r="E63" s="239"/>
      <c r="F63" s="239"/>
      <c r="G63" s="239"/>
      <c r="H63" s="239"/>
      <c r="I63" s="239"/>
      <c r="J63" s="239"/>
      <c r="K63" s="239"/>
      <c r="L63" s="239"/>
      <c r="M63" s="239"/>
      <c r="N63" s="239"/>
      <c r="O63" s="239"/>
      <c r="P63" s="239"/>
      <c r="Q63" s="239"/>
      <c r="R63" s="239"/>
    </row>
    <row r="64" spans="1:18" ht="15" x14ac:dyDescent="0.2">
      <c r="A64" s="275"/>
      <c r="B64" s="239"/>
      <c r="C64" s="239"/>
      <c r="D64" s="239"/>
      <c r="E64" s="239"/>
      <c r="F64" s="239"/>
      <c r="G64" s="239"/>
      <c r="H64" s="239"/>
      <c r="I64" s="239"/>
      <c r="J64" s="239"/>
      <c r="K64" s="239"/>
      <c r="L64" s="239"/>
      <c r="M64" s="239"/>
      <c r="N64" s="239"/>
      <c r="O64" s="239"/>
      <c r="P64" s="239"/>
      <c r="Q64" s="239"/>
      <c r="R64" s="239"/>
    </row>
    <row r="65" spans="1:18" ht="15" x14ac:dyDescent="0.2">
      <c r="A65" s="275"/>
      <c r="B65" s="239"/>
      <c r="C65" s="239"/>
      <c r="D65" s="239"/>
      <c r="E65" s="239"/>
      <c r="F65" s="239"/>
      <c r="G65" s="239"/>
      <c r="H65" s="239"/>
      <c r="I65" s="239"/>
      <c r="J65" s="239"/>
      <c r="K65" s="239"/>
      <c r="L65" s="239"/>
      <c r="M65" s="239"/>
      <c r="N65" s="239"/>
      <c r="O65" s="239"/>
      <c r="P65" s="239"/>
      <c r="Q65" s="239"/>
      <c r="R65" s="239"/>
    </row>
    <row r="66" spans="1:18" ht="15" x14ac:dyDescent="0.2">
      <c r="A66" s="275"/>
      <c r="B66" s="239"/>
      <c r="C66" s="239"/>
      <c r="D66" s="239"/>
      <c r="E66" s="239"/>
      <c r="F66" s="239"/>
      <c r="G66" s="239"/>
      <c r="H66" s="239"/>
      <c r="I66" s="239"/>
      <c r="J66" s="239"/>
      <c r="K66" s="239"/>
      <c r="L66" s="239"/>
      <c r="M66" s="239"/>
      <c r="N66" s="239"/>
      <c r="O66" s="239"/>
      <c r="P66" s="239"/>
      <c r="Q66" s="239"/>
      <c r="R66" s="239"/>
    </row>
    <row r="67" spans="1:18" ht="15" x14ac:dyDescent="0.2">
      <c r="A67" s="275"/>
      <c r="B67" s="239"/>
      <c r="C67" s="239"/>
      <c r="D67" s="239"/>
      <c r="E67" s="239"/>
      <c r="F67" s="239"/>
      <c r="G67" s="239"/>
      <c r="H67" s="239"/>
      <c r="I67" s="239"/>
      <c r="J67" s="239"/>
      <c r="K67" s="239"/>
      <c r="L67" s="239"/>
      <c r="M67" s="239"/>
      <c r="N67" s="239"/>
      <c r="O67" s="239"/>
      <c r="P67" s="239"/>
      <c r="Q67" s="239"/>
      <c r="R67" s="239"/>
    </row>
    <row r="68" spans="1:18" ht="15" x14ac:dyDescent="0.2">
      <c r="A68" s="275"/>
      <c r="B68" s="239"/>
      <c r="C68" s="239"/>
      <c r="D68" s="239"/>
      <c r="E68" s="239"/>
      <c r="F68" s="239"/>
      <c r="G68" s="239"/>
      <c r="H68" s="239"/>
      <c r="I68" s="239"/>
      <c r="J68" s="239"/>
      <c r="K68" s="239"/>
      <c r="L68" s="239"/>
      <c r="M68" s="239"/>
      <c r="N68" s="239"/>
      <c r="O68" s="239"/>
      <c r="P68" s="239"/>
      <c r="Q68" s="239"/>
      <c r="R68" s="239"/>
    </row>
    <row r="69" spans="1:18" ht="15" x14ac:dyDescent="0.2">
      <c r="A69" s="275"/>
      <c r="B69" s="239"/>
      <c r="C69" s="239"/>
      <c r="D69" s="239"/>
      <c r="E69" s="239"/>
      <c r="F69" s="239"/>
      <c r="G69" s="239"/>
      <c r="H69" s="239"/>
      <c r="I69" s="239"/>
      <c r="J69" s="239"/>
      <c r="K69" s="239"/>
      <c r="L69" s="239"/>
      <c r="M69" s="239"/>
      <c r="N69" s="239"/>
      <c r="O69" s="239"/>
      <c r="P69" s="239"/>
      <c r="Q69" s="239"/>
      <c r="R69" s="239"/>
    </row>
    <row r="70" spans="1:18" ht="15" x14ac:dyDescent="0.2">
      <c r="A70" s="275"/>
      <c r="B70" s="239"/>
      <c r="C70" s="239"/>
      <c r="D70" s="239"/>
      <c r="E70" s="239"/>
      <c r="F70" s="239"/>
      <c r="G70" s="239"/>
      <c r="H70" s="239"/>
      <c r="I70" s="239"/>
      <c r="J70" s="239"/>
      <c r="K70" s="239"/>
      <c r="L70" s="239"/>
      <c r="M70" s="239"/>
      <c r="N70" s="239"/>
      <c r="O70" s="239"/>
      <c r="P70" s="239"/>
      <c r="Q70" s="239"/>
      <c r="R70" s="239"/>
    </row>
    <row r="71" spans="1:18" ht="15" x14ac:dyDescent="0.2">
      <c r="A71" s="275"/>
      <c r="B71" s="239"/>
      <c r="C71" s="239"/>
      <c r="D71" s="239"/>
      <c r="E71" s="239"/>
      <c r="F71" s="239"/>
      <c r="G71" s="239"/>
      <c r="H71" s="239"/>
      <c r="I71" s="239"/>
      <c r="J71" s="239"/>
      <c r="K71" s="239"/>
      <c r="L71" s="239"/>
      <c r="M71" s="239"/>
      <c r="N71" s="239"/>
      <c r="O71" s="239"/>
      <c r="P71" s="239"/>
      <c r="Q71" s="239"/>
      <c r="R71" s="239"/>
    </row>
    <row r="72" spans="1:18" ht="15" x14ac:dyDescent="0.2">
      <c r="A72" s="275"/>
      <c r="B72" s="239"/>
      <c r="C72" s="239"/>
      <c r="D72" s="239"/>
      <c r="E72" s="239"/>
      <c r="F72" s="239"/>
      <c r="G72" s="239"/>
      <c r="H72" s="239"/>
      <c r="I72" s="239"/>
      <c r="J72" s="239"/>
      <c r="K72" s="239"/>
      <c r="L72" s="239"/>
      <c r="M72" s="239"/>
      <c r="N72" s="239"/>
      <c r="O72" s="239"/>
      <c r="P72" s="239"/>
      <c r="Q72" s="239"/>
      <c r="R72" s="239"/>
    </row>
    <row r="73" spans="1:18" ht="15" x14ac:dyDescent="0.2">
      <c r="A73" s="275"/>
      <c r="B73" s="239"/>
      <c r="C73" s="239"/>
      <c r="D73" s="239"/>
      <c r="E73" s="239"/>
      <c r="F73" s="239"/>
      <c r="G73" s="239"/>
      <c r="H73" s="239"/>
      <c r="I73" s="239"/>
      <c r="J73" s="239"/>
      <c r="K73" s="239"/>
      <c r="L73" s="239"/>
      <c r="M73" s="239"/>
      <c r="N73" s="239"/>
      <c r="O73" s="239"/>
      <c r="P73" s="239"/>
      <c r="Q73" s="239"/>
      <c r="R73" s="239"/>
    </row>
    <row r="74" spans="1:18" ht="15" x14ac:dyDescent="0.2">
      <c r="A74" s="275"/>
      <c r="B74" s="239"/>
      <c r="C74" s="239"/>
      <c r="D74" s="239"/>
      <c r="E74" s="239"/>
      <c r="F74" s="239"/>
      <c r="G74" s="239"/>
      <c r="H74" s="239"/>
      <c r="I74" s="239"/>
      <c r="J74" s="239"/>
      <c r="K74" s="239"/>
      <c r="L74" s="239"/>
      <c r="M74" s="239"/>
      <c r="N74" s="239"/>
      <c r="O74" s="239"/>
      <c r="P74" s="239"/>
      <c r="Q74" s="239"/>
      <c r="R74" s="239"/>
    </row>
    <row r="75" spans="1:18" ht="15" x14ac:dyDescent="0.2">
      <c r="A75" s="275"/>
      <c r="B75" s="239"/>
      <c r="C75" s="239"/>
      <c r="D75" s="239"/>
      <c r="E75" s="239"/>
      <c r="F75" s="239"/>
      <c r="G75" s="239"/>
      <c r="H75" s="239"/>
      <c r="I75" s="239"/>
      <c r="J75" s="239"/>
      <c r="K75" s="239"/>
      <c r="L75" s="239"/>
      <c r="M75" s="239"/>
      <c r="N75" s="239"/>
      <c r="O75" s="239"/>
      <c r="P75" s="239"/>
      <c r="Q75" s="239"/>
      <c r="R75" s="239"/>
    </row>
    <row r="76" spans="1:18" ht="15" x14ac:dyDescent="0.2">
      <c r="A76" s="275"/>
      <c r="B76" s="239"/>
      <c r="C76" s="239"/>
      <c r="D76" s="239"/>
      <c r="E76" s="239"/>
      <c r="F76" s="239"/>
      <c r="G76" s="239"/>
      <c r="H76" s="239"/>
      <c r="I76" s="239"/>
      <c r="J76" s="239"/>
      <c r="K76" s="239"/>
      <c r="L76" s="239"/>
      <c r="M76" s="239"/>
      <c r="N76" s="239"/>
      <c r="O76" s="239"/>
      <c r="P76" s="239"/>
      <c r="Q76" s="239"/>
      <c r="R76" s="239"/>
    </row>
    <row r="77" spans="1:18" ht="15" x14ac:dyDescent="0.2">
      <c r="A77" s="239"/>
      <c r="B77" s="239"/>
      <c r="C77" s="239"/>
      <c r="D77" s="239"/>
      <c r="E77" s="239"/>
      <c r="F77" s="239"/>
      <c r="G77" s="239"/>
      <c r="H77" s="239"/>
      <c r="I77" s="239"/>
      <c r="J77" s="239"/>
      <c r="K77" s="239"/>
      <c r="L77" s="239"/>
      <c r="M77" s="239"/>
      <c r="N77" s="239"/>
      <c r="O77" s="239"/>
      <c r="P77" s="239"/>
      <c r="Q77" s="239"/>
      <c r="R77" s="239"/>
    </row>
    <row r="78" spans="1:18" ht="15" x14ac:dyDescent="0.2">
      <c r="A78" s="239"/>
      <c r="B78" s="239"/>
      <c r="C78" s="239"/>
      <c r="D78" s="239"/>
      <c r="E78" s="239"/>
      <c r="F78" s="239"/>
      <c r="G78" s="239"/>
      <c r="H78" s="239"/>
      <c r="I78" s="239"/>
      <c r="J78" s="239"/>
      <c r="K78" s="239"/>
      <c r="L78" s="239"/>
      <c r="M78" s="239"/>
      <c r="N78" s="239"/>
      <c r="O78" s="239"/>
      <c r="P78" s="239"/>
      <c r="Q78" s="239"/>
      <c r="R78" s="239"/>
    </row>
    <row r="79" spans="1:18" ht="15" x14ac:dyDescent="0.2">
      <c r="A79" s="239"/>
      <c r="B79" s="239"/>
      <c r="C79" s="239"/>
      <c r="D79" s="239"/>
      <c r="E79" s="239"/>
      <c r="F79" s="239"/>
      <c r="G79" s="239"/>
      <c r="H79" s="239"/>
      <c r="I79" s="239"/>
      <c r="J79" s="239"/>
      <c r="K79" s="239"/>
      <c r="L79" s="239"/>
      <c r="M79" s="239"/>
      <c r="N79" s="239"/>
      <c r="O79" s="239"/>
      <c r="P79" s="239"/>
      <c r="Q79" s="239"/>
      <c r="R79" s="239"/>
    </row>
    <row r="80" spans="1:18" ht="15" x14ac:dyDescent="0.2">
      <c r="A80" s="239"/>
      <c r="B80" s="239"/>
      <c r="C80" s="239"/>
      <c r="D80" s="239"/>
      <c r="E80" s="239"/>
      <c r="F80" s="239"/>
      <c r="G80" s="239"/>
      <c r="H80" s="239"/>
      <c r="I80" s="239"/>
      <c r="J80" s="239"/>
      <c r="K80" s="239"/>
      <c r="L80" s="239"/>
      <c r="M80" s="239"/>
      <c r="N80" s="239"/>
      <c r="O80" s="239"/>
      <c r="P80" s="239"/>
      <c r="Q80" s="239"/>
      <c r="R80" s="239"/>
    </row>
    <row r="81" spans="1:18" ht="15" x14ac:dyDescent="0.2">
      <c r="A81" s="239"/>
      <c r="B81" s="239"/>
      <c r="C81" s="239"/>
      <c r="D81" s="239"/>
      <c r="E81" s="239"/>
      <c r="F81" s="239"/>
      <c r="G81" s="239"/>
      <c r="H81" s="239"/>
      <c r="I81" s="239"/>
      <c r="J81" s="239"/>
      <c r="K81" s="239"/>
      <c r="L81" s="239"/>
      <c r="M81" s="239"/>
      <c r="N81" s="239"/>
      <c r="O81" s="239"/>
      <c r="P81" s="239"/>
      <c r="Q81" s="239"/>
      <c r="R81" s="239"/>
    </row>
    <row r="82" spans="1:18" ht="15" x14ac:dyDescent="0.2">
      <c r="A82" s="239"/>
      <c r="B82" s="239"/>
      <c r="C82" s="239"/>
      <c r="D82" s="239"/>
      <c r="E82" s="239"/>
      <c r="F82" s="239"/>
      <c r="G82" s="239"/>
      <c r="H82" s="239"/>
      <c r="I82" s="239"/>
      <c r="J82" s="239"/>
      <c r="K82" s="239"/>
      <c r="L82" s="239"/>
      <c r="M82" s="239"/>
      <c r="N82" s="239"/>
      <c r="O82" s="239"/>
      <c r="P82" s="239"/>
      <c r="Q82" s="239"/>
      <c r="R82" s="239"/>
    </row>
    <row r="83" spans="1:18" ht="15" x14ac:dyDescent="0.2">
      <c r="A83" s="239"/>
      <c r="B83" s="239"/>
      <c r="C83" s="239"/>
      <c r="D83" s="239"/>
      <c r="E83" s="239"/>
      <c r="F83" s="239"/>
      <c r="G83" s="239"/>
      <c r="H83" s="239"/>
      <c r="I83" s="239"/>
      <c r="J83" s="239"/>
      <c r="K83" s="239"/>
      <c r="L83" s="239"/>
      <c r="M83" s="239"/>
      <c r="N83" s="239"/>
      <c r="O83" s="239"/>
      <c r="P83" s="239"/>
      <c r="Q83" s="239"/>
      <c r="R83" s="239"/>
    </row>
    <row r="84" spans="1:18" ht="15" x14ac:dyDescent="0.2">
      <c r="A84" s="239"/>
      <c r="B84" s="239"/>
      <c r="C84" s="239"/>
      <c r="D84" s="239"/>
      <c r="E84" s="239"/>
      <c r="F84" s="239"/>
      <c r="G84" s="239"/>
      <c r="H84" s="239"/>
      <c r="I84" s="239"/>
      <c r="J84" s="239"/>
      <c r="K84" s="239"/>
      <c r="L84" s="239"/>
      <c r="M84" s="239"/>
      <c r="N84" s="239"/>
      <c r="O84" s="239"/>
      <c r="P84" s="239"/>
      <c r="Q84" s="239"/>
      <c r="R84" s="239"/>
    </row>
    <row r="85" spans="1:18" ht="15" x14ac:dyDescent="0.2">
      <c r="A85" s="239"/>
      <c r="B85" s="239"/>
      <c r="C85" s="239"/>
      <c r="D85" s="239"/>
      <c r="E85" s="239"/>
      <c r="F85" s="239"/>
      <c r="G85" s="239"/>
      <c r="H85" s="239"/>
      <c r="I85" s="239"/>
      <c r="J85" s="239"/>
      <c r="K85" s="239"/>
      <c r="L85" s="239"/>
      <c r="M85" s="239"/>
      <c r="N85" s="239"/>
      <c r="O85" s="239"/>
      <c r="P85" s="239"/>
      <c r="Q85" s="239"/>
      <c r="R85" s="239"/>
    </row>
    <row r="86" spans="1:18" ht="15" x14ac:dyDescent="0.2">
      <c r="A86" s="239"/>
      <c r="B86" s="239"/>
      <c r="C86" s="239"/>
      <c r="D86" s="239"/>
      <c r="E86" s="239"/>
      <c r="F86" s="239"/>
      <c r="G86" s="239"/>
      <c r="H86" s="239"/>
      <c r="I86" s="239"/>
      <c r="J86" s="239"/>
      <c r="K86" s="239"/>
      <c r="L86" s="239"/>
      <c r="M86" s="239"/>
      <c r="N86" s="239"/>
      <c r="O86" s="239"/>
      <c r="P86" s="239"/>
      <c r="Q86" s="239"/>
      <c r="R86" s="239"/>
    </row>
    <row r="87" spans="1:18" ht="15" x14ac:dyDescent="0.2">
      <c r="A87" s="239"/>
      <c r="B87" s="239"/>
      <c r="C87" s="239"/>
      <c r="D87" s="239"/>
      <c r="E87" s="239"/>
      <c r="F87" s="239"/>
      <c r="G87" s="239"/>
      <c r="H87" s="239"/>
      <c r="I87" s="239"/>
      <c r="J87" s="239"/>
      <c r="K87" s="239"/>
      <c r="L87" s="239"/>
      <c r="M87" s="239"/>
      <c r="N87" s="239"/>
      <c r="O87" s="239"/>
      <c r="P87" s="239"/>
      <c r="Q87" s="239"/>
      <c r="R87" s="239"/>
    </row>
    <row r="88" spans="1:18" ht="15" x14ac:dyDescent="0.2">
      <c r="A88" s="239"/>
      <c r="B88" s="239"/>
      <c r="C88" s="239"/>
      <c r="D88" s="239"/>
      <c r="E88" s="239"/>
      <c r="F88" s="239"/>
      <c r="G88" s="239"/>
      <c r="H88" s="239"/>
      <c r="I88" s="239"/>
      <c r="J88" s="239"/>
      <c r="K88" s="239"/>
      <c r="L88" s="239"/>
      <c r="M88" s="239"/>
      <c r="N88" s="239"/>
      <c r="O88" s="239"/>
      <c r="P88" s="239"/>
      <c r="Q88" s="239"/>
      <c r="R88" s="239"/>
    </row>
    <row r="89" spans="1:18" ht="15" x14ac:dyDescent="0.2">
      <c r="A89" s="239"/>
      <c r="B89" s="239"/>
      <c r="C89" s="239"/>
      <c r="D89" s="239"/>
      <c r="E89" s="239"/>
      <c r="F89" s="239"/>
      <c r="G89" s="239"/>
      <c r="H89" s="239"/>
      <c r="I89" s="239"/>
      <c r="J89" s="239"/>
      <c r="K89" s="239"/>
      <c r="L89" s="239"/>
      <c r="M89" s="239"/>
      <c r="N89" s="239"/>
      <c r="O89" s="239"/>
      <c r="P89" s="239"/>
      <c r="Q89" s="239"/>
      <c r="R89" s="239"/>
    </row>
    <row r="90" spans="1:18" ht="15" x14ac:dyDescent="0.2">
      <c r="A90" s="239"/>
      <c r="B90" s="239"/>
      <c r="C90" s="239"/>
      <c r="D90" s="239"/>
      <c r="E90" s="239"/>
      <c r="F90" s="239"/>
      <c r="G90" s="239"/>
      <c r="H90" s="239"/>
      <c r="I90" s="239"/>
      <c r="J90" s="239"/>
      <c r="K90" s="239"/>
      <c r="L90" s="239"/>
      <c r="M90" s="239"/>
      <c r="N90" s="239"/>
      <c r="O90" s="239"/>
      <c r="P90" s="239"/>
      <c r="Q90" s="239"/>
      <c r="R90" s="239"/>
    </row>
    <row r="91" spans="1:18" ht="15" x14ac:dyDescent="0.2">
      <c r="A91" s="239"/>
      <c r="B91" s="239"/>
      <c r="C91" s="239"/>
      <c r="D91" s="239"/>
      <c r="E91" s="239"/>
      <c r="F91" s="239"/>
      <c r="G91" s="239"/>
      <c r="H91" s="239"/>
      <c r="I91" s="239"/>
      <c r="J91" s="239"/>
      <c r="K91" s="239"/>
      <c r="L91" s="239"/>
      <c r="M91" s="239"/>
      <c r="N91" s="239"/>
      <c r="O91" s="239"/>
      <c r="P91" s="239"/>
      <c r="Q91" s="239"/>
      <c r="R91" s="239"/>
    </row>
    <row r="92" spans="1:18" ht="15" x14ac:dyDescent="0.2">
      <c r="A92" s="239"/>
      <c r="B92" s="239"/>
      <c r="C92" s="239"/>
      <c r="D92" s="239"/>
      <c r="E92" s="239"/>
      <c r="F92" s="239"/>
      <c r="G92" s="239"/>
      <c r="H92" s="239"/>
      <c r="I92" s="239"/>
      <c r="J92" s="239"/>
      <c r="K92" s="239"/>
      <c r="L92" s="239"/>
      <c r="M92" s="239"/>
      <c r="N92" s="239"/>
      <c r="O92" s="239"/>
      <c r="P92" s="239"/>
      <c r="Q92" s="239"/>
      <c r="R92" s="239"/>
    </row>
    <row r="93" spans="1:18" ht="15" x14ac:dyDescent="0.2">
      <c r="A93" s="239"/>
      <c r="B93" s="239"/>
      <c r="C93" s="239"/>
      <c r="D93" s="239"/>
      <c r="E93" s="239"/>
      <c r="F93" s="239"/>
      <c r="G93" s="239"/>
      <c r="H93" s="239"/>
      <c r="I93" s="239"/>
      <c r="J93" s="239"/>
      <c r="K93" s="239"/>
      <c r="L93" s="239"/>
      <c r="M93" s="239"/>
      <c r="N93" s="239"/>
      <c r="O93" s="239"/>
      <c r="P93" s="239"/>
      <c r="Q93" s="239"/>
      <c r="R93" s="239"/>
    </row>
    <row r="94" spans="1:18" ht="15" x14ac:dyDescent="0.2">
      <c r="A94" s="239"/>
      <c r="B94" s="239"/>
      <c r="C94" s="239"/>
      <c r="D94" s="239"/>
      <c r="E94" s="239"/>
      <c r="F94" s="239"/>
      <c r="G94" s="239"/>
      <c r="H94" s="239"/>
      <c r="I94" s="239"/>
      <c r="J94" s="239"/>
      <c r="K94" s="239"/>
      <c r="L94" s="239"/>
      <c r="M94" s="239"/>
      <c r="N94" s="239"/>
      <c r="O94" s="239"/>
      <c r="P94" s="239"/>
      <c r="Q94" s="239"/>
      <c r="R94" s="239"/>
    </row>
    <row r="95" spans="1:18" ht="15" x14ac:dyDescent="0.2">
      <c r="A95" s="239"/>
      <c r="B95" s="239"/>
      <c r="C95" s="239"/>
      <c r="D95" s="239"/>
      <c r="E95" s="239"/>
      <c r="F95" s="239"/>
      <c r="G95" s="239"/>
      <c r="H95" s="239"/>
      <c r="I95" s="239"/>
      <c r="J95" s="239"/>
      <c r="K95" s="239"/>
      <c r="L95" s="239"/>
      <c r="M95" s="239"/>
      <c r="N95" s="239"/>
      <c r="O95" s="239"/>
      <c r="P95" s="239"/>
      <c r="Q95" s="239"/>
      <c r="R95" s="239"/>
    </row>
    <row r="96" spans="1:18" ht="15" x14ac:dyDescent="0.2">
      <c r="A96" s="239"/>
      <c r="B96" s="239"/>
      <c r="C96" s="239"/>
      <c r="D96" s="239"/>
      <c r="E96" s="239"/>
      <c r="F96" s="239"/>
      <c r="G96" s="239"/>
      <c r="H96" s="239"/>
      <c r="I96" s="239"/>
      <c r="J96" s="239"/>
      <c r="K96" s="239"/>
      <c r="L96" s="239"/>
      <c r="M96" s="239"/>
      <c r="N96" s="239"/>
      <c r="O96" s="239"/>
      <c r="P96" s="239"/>
      <c r="Q96" s="239"/>
      <c r="R96" s="239"/>
    </row>
    <row r="97" spans="1:18" ht="15" x14ac:dyDescent="0.2">
      <c r="A97" s="239"/>
      <c r="B97" s="239"/>
      <c r="C97" s="239"/>
      <c r="D97" s="239"/>
      <c r="E97" s="239"/>
      <c r="F97" s="239"/>
      <c r="G97" s="239"/>
      <c r="H97" s="239"/>
      <c r="I97" s="239"/>
      <c r="J97" s="239"/>
      <c r="K97" s="239"/>
      <c r="L97" s="239"/>
      <c r="M97" s="239"/>
      <c r="N97" s="239"/>
      <c r="O97" s="239"/>
      <c r="P97" s="239"/>
      <c r="Q97" s="239"/>
      <c r="R97" s="239"/>
    </row>
    <row r="98" spans="1:18" ht="15" x14ac:dyDescent="0.2">
      <c r="A98" s="239"/>
      <c r="B98" s="239"/>
      <c r="C98" s="239"/>
      <c r="D98" s="239"/>
      <c r="E98" s="239"/>
      <c r="F98" s="239"/>
      <c r="G98" s="239"/>
      <c r="H98" s="239"/>
      <c r="I98" s="239"/>
      <c r="J98" s="239"/>
      <c r="K98" s="239"/>
      <c r="L98" s="239"/>
      <c r="M98" s="239"/>
      <c r="N98" s="239"/>
      <c r="O98" s="239"/>
      <c r="P98" s="239"/>
      <c r="Q98" s="239"/>
      <c r="R98" s="239"/>
    </row>
    <row r="99" spans="1:18" ht="15" x14ac:dyDescent="0.2">
      <c r="A99" s="239"/>
      <c r="B99" s="239"/>
      <c r="C99" s="239"/>
      <c r="D99" s="239"/>
      <c r="E99" s="239"/>
      <c r="F99" s="239"/>
      <c r="G99" s="239"/>
      <c r="H99" s="239"/>
      <c r="I99" s="239"/>
      <c r="J99" s="239"/>
      <c r="K99" s="239"/>
      <c r="L99" s="239"/>
      <c r="M99" s="239"/>
      <c r="N99" s="239"/>
      <c r="O99" s="239"/>
      <c r="P99" s="239"/>
      <c r="Q99" s="239"/>
      <c r="R99" s="239"/>
    </row>
    <row r="100" spans="1:18" ht="15" x14ac:dyDescent="0.2">
      <c r="A100" s="239"/>
      <c r="B100" s="239"/>
      <c r="C100" s="239"/>
      <c r="D100" s="239"/>
      <c r="E100" s="239"/>
      <c r="F100" s="239"/>
      <c r="G100" s="239"/>
      <c r="H100" s="239"/>
      <c r="I100" s="239"/>
      <c r="J100" s="239"/>
      <c r="K100" s="239"/>
      <c r="L100" s="239"/>
      <c r="M100" s="239"/>
      <c r="N100" s="239"/>
      <c r="O100" s="239"/>
      <c r="P100" s="239"/>
      <c r="Q100" s="239"/>
      <c r="R100" s="239"/>
    </row>
    <row r="101" spans="1:18" ht="15" x14ac:dyDescent="0.2">
      <c r="A101" s="239"/>
      <c r="B101" s="239"/>
      <c r="C101" s="239"/>
      <c r="D101" s="239"/>
      <c r="E101" s="239"/>
      <c r="F101" s="239"/>
      <c r="G101" s="239"/>
      <c r="H101" s="239"/>
      <c r="I101" s="239"/>
      <c r="J101" s="239"/>
      <c r="K101" s="239"/>
      <c r="L101" s="239"/>
      <c r="M101" s="239"/>
      <c r="N101" s="239"/>
      <c r="O101" s="239"/>
      <c r="P101" s="239"/>
      <c r="Q101" s="239"/>
      <c r="R101" s="239"/>
    </row>
    <row r="102" spans="1:18" ht="15" x14ac:dyDescent="0.2">
      <c r="A102" s="239"/>
      <c r="B102" s="239"/>
      <c r="C102" s="239"/>
      <c r="D102" s="239"/>
      <c r="E102" s="239"/>
      <c r="F102" s="239"/>
      <c r="G102" s="239"/>
      <c r="H102" s="239"/>
      <c r="I102" s="239"/>
      <c r="J102" s="239"/>
      <c r="K102" s="239"/>
      <c r="L102" s="239"/>
      <c r="M102" s="239"/>
      <c r="N102" s="239"/>
      <c r="O102" s="239"/>
      <c r="P102" s="239"/>
      <c r="Q102" s="239"/>
      <c r="R102" s="239"/>
    </row>
    <row r="103" spans="1:18" ht="15" x14ac:dyDescent="0.2">
      <c r="A103" s="239"/>
      <c r="B103" s="239"/>
      <c r="C103" s="239"/>
      <c r="D103" s="239"/>
      <c r="E103" s="239"/>
      <c r="F103" s="239"/>
      <c r="G103" s="239"/>
      <c r="H103" s="239"/>
      <c r="I103" s="239"/>
      <c r="J103" s="239"/>
      <c r="K103" s="239"/>
      <c r="L103" s="239"/>
      <c r="M103" s="239"/>
      <c r="N103" s="239"/>
      <c r="O103" s="239"/>
      <c r="P103" s="239"/>
      <c r="Q103" s="239"/>
      <c r="R103" s="239"/>
    </row>
    <row r="104" spans="1:18" ht="15" x14ac:dyDescent="0.2">
      <c r="A104" s="239"/>
      <c r="B104" s="239"/>
      <c r="C104" s="239"/>
      <c r="D104" s="239"/>
      <c r="E104" s="239"/>
      <c r="F104" s="239"/>
      <c r="G104" s="239"/>
      <c r="H104" s="239"/>
      <c r="I104" s="239"/>
      <c r="J104" s="239"/>
      <c r="K104" s="239"/>
      <c r="L104" s="239"/>
      <c r="M104" s="239"/>
      <c r="N104" s="239"/>
      <c r="O104" s="239"/>
      <c r="P104" s="239"/>
      <c r="Q104" s="239"/>
      <c r="R104" s="239"/>
    </row>
    <row r="105" spans="1:18" ht="15" x14ac:dyDescent="0.2">
      <c r="A105" s="239"/>
      <c r="B105" s="239"/>
      <c r="C105" s="239"/>
      <c r="D105" s="239"/>
      <c r="E105" s="239"/>
      <c r="F105" s="239"/>
      <c r="G105" s="239"/>
      <c r="H105" s="239"/>
      <c r="I105" s="239"/>
      <c r="J105" s="239"/>
      <c r="K105" s="239"/>
      <c r="L105" s="239"/>
      <c r="M105" s="239"/>
      <c r="N105" s="239"/>
      <c r="O105" s="239"/>
      <c r="P105" s="239"/>
      <c r="Q105" s="239"/>
      <c r="R105" s="239"/>
    </row>
    <row r="106" spans="1:18" ht="15" x14ac:dyDescent="0.2">
      <c r="A106" s="239"/>
      <c r="B106" s="239"/>
      <c r="C106" s="239"/>
      <c r="D106" s="239"/>
      <c r="E106" s="239"/>
      <c r="F106" s="239"/>
      <c r="G106" s="239"/>
      <c r="H106" s="239"/>
      <c r="I106" s="239"/>
      <c r="J106" s="239"/>
      <c r="K106" s="239"/>
      <c r="L106" s="239"/>
      <c r="M106" s="239"/>
      <c r="N106" s="239"/>
      <c r="O106" s="239"/>
      <c r="P106" s="239"/>
      <c r="Q106" s="239"/>
      <c r="R106" s="239"/>
    </row>
    <row r="107" spans="1:18" ht="15" x14ac:dyDescent="0.2">
      <c r="A107" s="239"/>
      <c r="B107" s="239"/>
      <c r="C107" s="239"/>
      <c r="D107" s="239"/>
      <c r="E107" s="239"/>
      <c r="F107" s="239"/>
      <c r="G107" s="239"/>
      <c r="H107" s="239"/>
      <c r="I107" s="239"/>
      <c r="J107" s="239"/>
      <c r="K107" s="239"/>
      <c r="L107" s="239"/>
      <c r="M107" s="239"/>
      <c r="N107" s="239"/>
      <c r="O107" s="239"/>
      <c r="P107" s="239"/>
      <c r="Q107" s="239"/>
      <c r="R107" s="239"/>
    </row>
    <row r="108" spans="1:18" ht="15" x14ac:dyDescent="0.2">
      <c r="A108" s="239"/>
      <c r="B108" s="239"/>
      <c r="C108" s="239"/>
      <c r="D108" s="239"/>
      <c r="E108" s="239"/>
      <c r="F108" s="239"/>
      <c r="G108" s="239"/>
      <c r="H108" s="239"/>
      <c r="I108" s="239"/>
      <c r="J108" s="239"/>
      <c r="K108" s="239"/>
      <c r="L108" s="239"/>
      <c r="M108" s="239"/>
      <c r="N108" s="239"/>
      <c r="O108" s="239"/>
      <c r="P108" s="239"/>
      <c r="Q108" s="239"/>
      <c r="R108" s="239"/>
    </row>
    <row r="109" spans="1:18" ht="15" x14ac:dyDescent="0.2">
      <c r="A109" s="239"/>
      <c r="B109" s="239"/>
      <c r="C109" s="239"/>
      <c r="D109" s="239"/>
      <c r="E109" s="239"/>
      <c r="F109" s="239"/>
      <c r="G109" s="239"/>
      <c r="H109" s="239"/>
      <c r="I109" s="239"/>
      <c r="J109" s="239"/>
      <c r="K109" s="239"/>
      <c r="L109" s="239"/>
      <c r="M109" s="239"/>
      <c r="N109" s="239"/>
      <c r="O109" s="239"/>
      <c r="P109" s="239"/>
      <c r="Q109" s="239"/>
      <c r="R109" s="239"/>
    </row>
    <row r="110" spans="1:18" ht="15" x14ac:dyDescent="0.2">
      <c r="A110" s="239"/>
      <c r="B110" s="239"/>
      <c r="C110" s="239"/>
      <c r="D110" s="239"/>
      <c r="E110" s="239"/>
      <c r="F110" s="239"/>
      <c r="G110" s="239"/>
      <c r="H110" s="239"/>
      <c r="I110" s="239"/>
      <c r="J110" s="239"/>
      <c r="K110" s="239"/>
      <c r="L110" s="239"/>
      <c r="M110" s="239"/>
      <c r="N110" s="239"/>
      <c r="O110" s="239"/>
      <c r="P110" s="239"/>
      <c r="Q110" s="239"/>
      <c r="R110" s="239"/>
    </row>
    <row r="111" spans="1:18" ht="15" x14ac:dyDescent="0.2">
      <c r="A111" s="239"/>
      <c r="B111" s="239"/>
      <c r="C111" s="239"/>
      <c r="D111" s="239"/>
      <c r="E111" s="239"/>
      <c r="F111" s="239"/>
      <c r="G111" s="239"/>
      <c r="H111" s="239"/>
      <c r="I111" s="239"/>
      <c r="J111" s="239"/>
      <c r="K111" s="239"/>
      <c r="L111" s="239"/>
      <c r="M111" s="239"/>
      <c r="N111" s="239"/>
      <c r="O111" s="239"/>
      <c r="P111" s="239"/>
      <c r="Q111" s="239"/>
      <c r="R111" s="239"/>
    </row>
    <row r="112" spans="1:18" ht="15" x14ac:dyDescent="0.2">
      <c r="A112" s="239"/>
      <c r="B112" s="239"/>
      <c r="C112" s="239"/>
      <c r="D112" s="239"/>
      <c r="E112" s="239"/>
      <c r="F112" s="239"/>
      <c r="G112" s="239"/>
      <c r="H112" s="239"/>
      <c r="I112" s="239"/>
      <c r="J112" s="239"/>
      <c r="K112" s="239"/>
      <c r="L112" s="239"/>
      <c r="M112" s="239"/>
      <c r="N112" s="239"/>
      <c r="O112" s="239"/>
      <c r="P112" s="239"/>
      <c r="Q112" s="239"/>
      <c r="R112" s="239"/>
    </row>
    <row r="113" spans="1:18" ht="15" x14ac:dyDescent="0.2">
      <c r="A113" s="239"/>
      <c r="B113" s="239"/>
      <c r="C113" s="239"/>
      <c r="D113" s="239"/>
      <c r="E113" s="239"/>
      <c r="F113" s="239"/>
      <c r="G113" s="239"/>
      <c r="H113" s="239"/>
      <c r="I113" s="239"/>
      <c r="J113" s="239"/>
      <c r="K113" s="239"/>
      <c r="L113" s="239"/>
      <c r="M113" s="239"/>
      <c r="N113" s="239"/>
      <c r="O113" s="239"/>
      <c r="P113" s="239"/>
      <c r="Q113" s="239"/>
      <c r="R113" s="239"/>
    </row>
    <row r="114" spans="1:18" ht="15" x14ac:dyDescent="0.2">
      <c r="A114" s="239"/>
      <c r="B114" s="239"/>
      <c r="C114" s="239"/>
      <c r="D114" s="239"/>
      <c r="E114" s="239"/>
      <c r="F114" s="239"/>
      <c r="G114" s="239"/>
      <c r="H114" s="239"/>
      <c r="I114" s="239"/>
      <c r="J114" s="239"/>
      <c r="K114" s="239"/>
      <c r="L114" s="239"/>
      <c r="M114" s="239"/>
      <c r="N114" s="239"/>
      <c r="O114" s="239"/>
      <c r="P114" s="239"/>
      <c r="Q114" s="239"/>
      <c r="R114" s="239"/>
    </row>
    <row r="115" spans="1:18" ht="15" x14ac:dyDescent="0.2">
      <c r="A115" s="239"/>
      <c r="B115" s="239"/>
      <c r="C115" s="239"/>
      <c r="D115" s="239"/>
      <c r="E115" s="239"/>
      <c r="F115" s="239"/>
      <c r="G115" s="239"/>
      <c r="H115" s="239"/>
      <c r="I115" s="239"/>
      <c r="J115" s="239"/>
      <c r="K115" s="239"/>
      <c r="L115" s="239"/>
      <c r="M115" s="239"/>
      <c r="N115" s="239"/>
      <c r="O115" s="239"/>
      <c r="P115" s="239"/>
      <c r="Q115" s="239"/>
      <c r="R115" s="239"/>
    </row>
    <row r="116" spans="1:18" ht="15" x14ac:dyDescent="0.2">
      <c r="A116" s="239"/>
      <c r="B116" s="239"/>
      <c r="C116" s="239"/>
      <c r="D116" s="239"/>
      <c r="E116" s="239"/>
      <c r="F116" s="239"/>
      <c r="G116" s="239"/>
      <c r="H116" s="239"/>
      <c r="I116" s="239"/>
      <c r="J116" s="239"/>
      <c r="K116" s="239"/>
      <c r="L116" s="239"/>
      <c r="M116" s="239"/>
      <c r="N116" s="239"/>
      <c r="O116" s="239"/>
      <c r="P116" s="239"/>
      <c r="Q116" s="239"/>
      <c r="R116" s="239"/>
    </row>
    <row r="117" spans="1:18" ht="15" x14ac:dyDescent="0.2">
      <c r="A117" s="239"/>
      <c r="B117" s="239"/>
      <c r="C117" s="239"/>
      <c r="D117" s="239"/>
      <c r="E117" s="239"/>
      <c r="F117" s="239"/>
      <c r="G117" s="239"/>
      <c r="H117" s="239"/>
      <c r="I117" s="239"/>
      <c r="J117" s="239"/>
      <c r="K117" s="239"/>
      <c r="L117" s="239"/>
      <c r="M117" s="239"/>
      <c r="N117" s="239"/>
      <c r="O117" s="239"/>
      <c r="P117" s="239"/>
      <c r="Q117" s="239"/>
      <c r="R117" s="239"/>
    </row>
    <row r="118" spans="1:18" ht="15" x14ac:dyDescent="0.2">
      <c r="A118" s="239"/>
      <c r="B118" s="239"/>
      <c r="C118" s="239"/>
      <c r="D118" s="239"/>
      <c r="E118" s="239"/>
      <c r="F118" s="239"/>
      <c r="G118" s="239"/>
      <c r="H118" s="239"/>
      <c r="I118" s="239"/>
      <c r="J118" s="239"/>
      <c r="K118" s="239"/>
      <c r="L118" s="239"/>
      <c r="M118" s="239"/>
      <c r="N118" s="239"/>
      <c r="O118" s="239"/>
      <c r="P118" s="239"/>
      <c r="Q118" s="239"/>
      <c r="R118" s="239"/>
    </row>
    <row r="119" spans="1:18" ht="15" x14ac:dyDescent="0.2">
      <c r="A119" s="239"/>
      <c r="B119" s="239"/>
      <c r="C119" s="239"/>
      <c r="D119" s="239"/>
      <c r="E119" s="239"/>
      <c r="F119" s="239"/>
      <c r="G119" s="239"/>
      <c r="H119" s="239"/>
      <c r="I119" s="239"/>
      <c r="J119" s="239"/>
      <c r="K119" s="239"/>
      <c r="L119" s="239"/>
      <c r="M119" s="239"/>
      <c r="N119" s="239"/>
      <c r="O119" s="239"/>
      <c r="P119" s="239"/>
      <c r="Q119" s="239"/>
      <c r="R119" s="239"/>
    </row>
    <row r="120" spans="1:18" ht="15" x14ac:dyDescent="0.2">
      <c r="A120" s="239"/>
      <c r="B120" s="239"/>
      <c r="C120" s="239"/>
      <c r="D120" s="239"/>
      <c r="E120" s="239"/>
      <c r="F120" s="239"/>
      <c r="G120" s="239"/>
      <c r="H120" s="239"/>
      <c r="I120" s="239"/>
      <c r="J120" s="239"/>
      <c r="K120" s="239"/>
      <c r="L120" s="239"/>
      <c r="M120" s="239"/>
      <c r="N120" s="239"/>
      <c r="O120" s="239"/>
      <c r="P120" s="239"/>
      <c r="Q120" s="239"/>
      <c r="R120" s="239"/>
    </row>
    <row r="121" spans="1:18" ht="15" x14ac:dyDescent="0.2">
      <c r="A121" s="239"/>
      <c r="B121" s="239"/>
      <c r="C121" s="239"/>
      <c r="D121" s="239"/>
      <c r="E121" s="239"/>
      <c r="F121" s="239"/>
      <c r="G121" s="239"/>
      <c r="H121" s="239"/>
      <c r="I121" s="239"/>
      <c r="J121" s="239"/>
      <c r="K121" s="239"/>
      <c r="L121" s="239"/>
      <c r="M121" s="239"/>
      <c r="N121" s="239"/>
      <c r="O121" s="239"/>
      <c r="P121" s="239"/>
      <c r="Q121" s="239"/>
      <c r="R121" s="239"/>
    </row>
    <row r="122" spans="1:18" ht="15" x14ac:dyDescent="0.2">
      <c r="A122" s="239"/>
      <c r="B122" s="239"/>
      <c r="C122" s="239"/>
      <c r="D122" s="239"/>
      <c r="E122" s="239"/>
      <c r="F122" s="239"/>
      <c r="G122" s="239"/>
      <c r="H122" s="239"/>
      <c r="I122" s="239"/>
      <c r="J122" s="239"/>
      <c r="K122" s="239"/>
      <c r="L122" s="239"/>
      <c r="M122" s="239"/>
      <c r="N122" s="239"/>
      <c r="O122" s="239"/>
      <c r="P122" s="239"/>
      <c r="Q122" s="239"/>
      <c r="R122" s="239"/>
    </row>
    <row r="123" spans="1:18" ht="15" x14ac:dyDescent="0.2">
      <c r="A123" s="239"/>
      <c r="B123" s="239"/>
      <c r="C123" s="239"/>
      <c r="D123" s="239"/>
      <c r="E123" s="239"/>
      <c r="F123" s="239"/>
      <c r="G123" s="239"/>
      <c r="H123" s="239"/>
      <c r="I123" s="239"/>
      <c r="J123" s="239"/>
      <c r="K123" s="239"/>
      <c r="L123" s="239"/>
      <c r="M123" s="239"/>
      <c r="N123" s="239"/>
      <c r="O123" s="239"/>
      <c r="P123" s="239"/>
      <c r="Q123" s="239"/>
      <c r="R123" s="239"/>
    </row>
    <row r="124" spans="1:18" ht="15" x14ac:dyDescent="0.2">
      <c r="A124" s="239"/>
      <c r="B124" s="239"/>
      <c r="C124" s="239"/>
      <c r="D124" s="239"/>
      <c r="E124" s="239"/>
      <c r="F124" s="239"/>
      <c r="G124" s="239"/>
      <c r="H124" s="239"/>
      <c r="I124" s="239"/>
      <c r="J124" s="239"/>
      <c r="K124" s="239"/>
      <c r="L124" s="239"/>
      <c r="M124" s="239"/>
      <c r="N124" s="239"/>
      <c r="O124" s="239"/>
      <c r="P124" s="239"/>
      <c r="Q124" s="239"/>
      <c r="R124" s="239"/>
    </row>
    <row r="125" spans="1:18" ht="15" x14ac:dyDescent="0.2">
      <c r="A125" s="239"/>
      <c r="B125" s="239"/>
      <c r="C125" s="239"/>
      <c r="D125" s="239"/>
      <c r="E125" s="239"/>
      <c r="F125" s="239"/>
      <c r="G125" s="239"/>
      <c r="H125" s="239"/>
      <c r="I125" s="239"/>
      <c r="J125" s="239"/>
      <c r="K125" s="239"/>
      <c r="L125" s="239"/>
      <c r="M125" s="239"/>
      <c r="N125" s="239"/>
      <c r="O125" s="239"/>
      <c r="P125" s="239"/>
      <c r="Q125" s="239"/>
      <c r="R125" s="239"/>
    </row>
    <row r="126" spans="1:18" ht="15" x14ac:dyDescent="0.2">
      <c r="A126" s="239"/>
      <c r="B126" s="239"/>
      <c r="C126" s="239"/>
      <c r="D126" s="239"/>
      <c r="E126" s="239"/>
      <c r="F126" s="239"/>
      <c r="G126" s="239"/>
      <c r="H126" s="239"/>
      <c r="I126" s="239"/>
      <c r="J126" s="239"/>
      <c r="K126" s="239"/>
      <c r="L126" s="239"/>
      <c r="M126" s="239"/>
      <c r="N126" s="239"/>
      <c r="O126" s="239"/>
      <c r="P126" s="239"/>
      <c r="Q126" s="239"/>
      <c r="R126" s="239"/>
    </row>
    <row r="127" spans="1:18" ht="15" x14ac:dyDescent="0.2">
      <c r="A127" s="239"/>
      <c r="B127" s="239"/>
      <c r="C127" s="239"/>
      <c r="D127" s="239"/>
      <c r="E127" s="239"/>
      <c r="F127" s="239"/>
      <c r="G127" s="239"/>
      <c r="H127" s="239"/>
      <c r="I127" s="239"/>
      <c r="J127" s="239"/>
      <c r="K127" s="239"/>
      <c r="L127" s="239"/>
      <c r="M127" s="239"/>
      <c r="N127" s="239"/>
      <c r="O127" s="239"/>
      <c r="P127" s="239"/>
      <c r="Q127" s="239"/>
      <c r="R127" s="239"/>
    </row>
    <row r="128" spans="1:18" ht="15" x14ac:dyDescent="0.2">
      <c r="A128" s="239"/>
      <c r="B128" s="239"/>
      <c r="C128" s="239"/>
      <c r="D128" s="239"/>
      <c r="E128" s="239"/>
      <c r="F128" s="239"/>
      <c r="G128" s="239"/>
      <c r="H128" s="239"/>
      <c r="I128" s="239"/>
      <c r="J128" s="239"/>
      <c r="K128" s="239"/>
      <c r="L128" s="239"/>
      <c r="M128" s="239"/>
      <c r="N128" s="239"/>
      <c r="O128" s="239"/>
      <c r="P128" s="239"/>
      <c r="Q128" s="239"/>
      <c r="R128" s="239"/>
    </row>
    <row r="129" spans="1:18" ht="15" x14ac:dyDescent="0.2">
      <c r="A129" s="239"/>
      <c r="B129" s="239"/>
      <c r="C129" s="239"/>
      <c r="D129" s="239"/>
      <c r="E129" s="239"/>
      <c r="F129" s="239"/>
      <c r="G129" s="239"/>
      <c r="H129" s="239"/>
      <c r="I129" s="239"/>
      <c r="J129" s="239"/>
      <c r="K129" s="239"/>
      <c r="L129" s="239"/>
      <c r="M129" s="239"/>
      <c r="N129" s="239"/>
      <c r="O129" s="239"/>
      <c r="P129" s="239"/>
      <c r="Q129" s="239"/>
      <c r="R129" s="239"/>
    </row>
    <row r="130" spans="1:18" ht="15" x14ac:dyDescent="0.2">
      <c r="A130" s="239"/>
      <c r="B130" s="239"/>
      <c r="C130" s="239"/>
      <c r="D130" s="239"/>
      <c r="E130" s="239"/>
      <c r="F130" s="239"/>
      <c r="G130" s="239"/>
      <c r="H130" s="239"/>
      <c r="I130" s="239"/>
      <c r="J130" s="239"/>
      <c r="K130" s="239"/>
      <c r="L130" s="239"/>
      <c r="M130" s="239"/>
      <c r="N130" s="239"/>
      <c r="O130" s="239"/>
      <c r="P130" s="239"/>
      <c r="Q130" s="239"/>
      <c r="R130" s="239"/>
    </row>
    <row r="131" spans="1:18" ht="15" x14ac:dyDescent="0.2">
      <c r="A131" s="239"/>
      <c r="B131" s="239"/>
      <c r="C131" s="239"/>
      <c r="D131" s="239"/>
      <c r="E131" s="239"/>
      <c r="F131" s="239"/>
      <c r="G131" s="239"/>
      <c r="H131" s="239"/>
      <c r="I131" s="239"/>
      <c r="J131" s="239"/>
      <c r="K131" s="239"/>
      <c r="L131" s="239"/>
      <c r="M131" s="239"/>
      <c r="N131" s="239"/>
      <c r="O131" s="239"/>
      <c r="P131" s="239"/>
      <c r="Q131" s="239"/>
      <c r="R131" s="239"/>
    </row>
    <row r="132" spans="1:18" ht="15" x14ac:dyDescent="0.2">
      <c r="A132" s="239"/>
      <c r="B132" s="239"/>
      <c r="C132" s="239"/>
      <c r="D132" s="239"/>
      <c r="E132" s="239"/>
      <c r="F132" s="239"/>
      <c r="G132" s="239"/>
      <c r="H132" s="239"/>
      <c r="I132" s="239"/>
      <c r="J132" s="239"/>
      <c r="K132" s="239"/>
      <c r="L132" s="239"/>
      <c r="M132" s="239"/>
      <c r="N132" s="239"/>
      <c r="O132" s="239"/>
      <c r="P132" s="239"/>
      <c r="Q132" s="239"/>
      <c r="R132" s="239"/>
    </row>
    <row r="133" spans="1:18" ht="15" x14ac:dyDescent="0.2">
      <c r="A133" s="239"/>
      <c r="B133" s="239"/>
      <c r="C133" s="239"/>
      <c r="D133" s="239"/>
      <c r="E133" s="239"/>
      <c r="F133" s="239"/>
      <c r="G133" s="239"/>
      <c r="H133" s="239"/>
      <c r="I133" s="239"/>
      <c r="J133" s="239"/>
      <c r="K133" s="239"/>
      <c r="L133" s="239"/>
      <c r="M133" s="239"/>
      <c r="N133" s="239"/>
      <c r="O133" s="239"/>
      <c r="P133" s="239"/>
      <c r="Q133" s="239"/>
      <c r="R133" s="239"/>
    </row>
    <row r="134" spans="1:18" ht="15" x14ac:dyDescent="0.2">
      <c r="A134" s="239"/>
      <c r="B134" s="239"/>
      <c r="C134" s="239"/>
      <c r="D134" s="239"/>
      <c r="E134" s="239"/>
      <c r="F134" s="239"/>
      <c r="G134" s="239"/>
      <c r="H134" s="239"/>
      <c r="I134" s="239"/>
      <c r="J134" s="239"/>
      <c r="K134" s="239"/>
      <c r="L134" s="239"/>
      <c r="M134" s="239"/>
      <c r="N134" s="239"/>
      <c r="O134" s="239"/>
      <c r="P134" s="239"/>
      <c r="Q134" s="239"/>
      <c r="R134" s="239"/>
    </row>
    <row r="135" spans="1:18" ht="15" x14ac:dyDescent="0.2">
      <c r="A135" s="239"/>
      <c r="B135" s="239"/>
      <c r="C135" s="239"/>
      <c r="D135" s="239"/>
      <c r="E135" s="239"/>
      <c r="F135" s="239"/>
      <c r="G135" s="239"/>
      <c r="H135" s="239"/>
      <c r="I135" s="239"/>
      <c r="J135" s="239"/>
      <c r="K135" s="239"/>
      <c r="L135" s="239"/>
      <c r="M135" s="239"/>
      <c r="N135" s="239"/>
      <c r="O135" s="239"/>
      <c r="P135" s="239"/>
      <c r="Q135" s="239"/>
      <c r="R135" s="239"/>
    </row>
    <row r="136" spans="1:18" ht="15" x14ac:dyDescent="0.2">
      <c r="A136" s="239"/>
      <c r="B136" s="239"/>
      <c r="C136" s="239"/>
      <c r="D136" s="239"/>
      <c r="E136" s="239"/>
      <c r="F136" s="239"/>
      <c r="G136" s="239"/>
      <c r="H136" s="239"/>
      <c r="I136" s="239"/>
      <c r="J136" s="239"/>
      <c r="K136" s="239"/>
      <c r="L136" s="239"/>
      <c r="M136" s="239"/>
      <c r="N136" s="239"/>
      <c r="O136" s="239"/>
      <c r="P136" s="239"/>
      <c r="Q136" s="239"/>
      <c r="R136" s="239"/>
    </row>
    <row r="137" spans="1:18" ht="15" x14ac:dyDescent="0.2">
      <c r="A137" s="239"/>
      <c r="B137" s="239"/>
      <c r="C137" s="239"/>
      <c r="D137" s="239"/>
      <c r="E137" s="239"/>
      <c r="F137" s="239"/>
      <c r="G137" s="239"/>
      <c r="H137" s="239"/>
      <c r="I137" s="239"/>
      <c r="J137" s="239"/>
      <c r="K137" s="239"/>
      <c r="L137" s="239"/>
      <c r="M137" s="239"/>
      <c r="N137" s="239"/>
      <c r="O137" s="239"/>
      <c r="P137" s="239"/>
      <c r="Q137" s="239"/>
      <c r="R137" s="239"/>
    </row>
    <row r="138" spans="1:18" ht="15" x14ac:dyDescent="0.2">
      <c r="A138" s="239"/>
      <c r="B138" s="239"/>
      <c r="C138" s="239"/>
      <c r="D138" s="239"/>
      <c r="E138" s="239"/>
      <c r="F138" s="239"/>
      <c r="G138" s="239"/>
      <c r="H138" s="239"/>
      <c r="I138" s="239"/>
      <c r="J138" s="239"/>
      <c r="K138" s="239"/>
      <c r="L138" s="239"/>
      <c r="M138" s="239"/>
      <c r="N138" s="239"/>
      <c r="O138" s="239"/>
      <c r="P138" s="239"/>
      <c r="Q138" s="239"/>
      <c r="R138" s="239"/>
    </row>
    <row r="139" spans="1:18" ht="15" x14ac:dyDescent="0.2">
      <c r="A139" s="239"/>
      <c r="B139" s="239"/>
      <c r="C139" s="239"/>
      <c r="D139" s="239"/>
      <c r="E139" s="239"/>
      <c r="F139" s="239"/>
      <c r="G139" s="239"/>
      <c r="H139" s="239"/>
      <c r="I139" s="239"/>
      <c r="J139" s="239"/>
      <c r="K139" s="239"/>
      <c r="L139" s="239"/>
      <c r="M139" s="239"/>
      <c r="N139" s="239"/>
      <c r="O139" s="239"/>
      <c r="P139" s="239"/>
      <c r="Q139" s="239"/>
      <c r="R139" s="239"/>
    </row>
    <row r="140" spans="1:18" ht="15" x14ac:dyDescent="0.2">
      <c r="A140" s="239"/>
      <c r="B140" s="239"/>
      <c r="C140" s="239"/>
      <c r="D140" s="239"/>
      <c r="E140" s="239"/>
      <c r="F140" s="239"/>
      <c r="G140" s="239"/>
      <c r="H140" s="239"/>
      <c r="I140" s="239"/>
      <c r="J140" s="239"/>
      <c r="K140" s="239"/>
      <c r="L140" s="239"/>
      <c r="M140" s="239"/>
      <c r="N140" s="239"/>
      <c r="O140" s="239"/>
      <c r="P140" s="239"/>
      <c r="Q140" s="239"/>
      <c r="R140" s="239"/>
    </row>
    <row r="141" spans="1:18" ht="15" x14ac:dyDescent="0.2">
      <c r="A141" s="239"/>
      <c r="B141" s="239"/>
      <c r="C141" s="239"/>
      <c r="D141" s="239"/>
      <c r="E141" s="239"/>
      <c r="F141" s="239"/>
      <c r="G141" s="239"/>
      <c r="H141" s="239"/>
      <c r="I141" s="239"/>
      <c r="J141" s="239"/>
      <c r="K141" s="239"/>
      <c r="L141" s="239"/>
      <c r="M141" s="239"/>
      <c r="N141" s="239"/>
      <c r="O141" s="239"/>
      <c r="P141" s="239"/>
      <c r="Q141" s="239"/>
      <c r="R141" s="239"/>
    </row>
    <row r="142" spans="1:18" ht="15" x14ac:dyDescent="0.2">
      <c r="A142" s="239"/>
      <c r="B142" s="239"/>
      <c r="C142" s="239"/>
      <c r="D142" s="239"/>
      <c r="E142" s="239"/>
      <c r="F142" s="239"/>
      <c r="G142" s="239"/>
      <c r="H142" s="239"/>
      <c r="I142" s="239"/>
      <c r="J142" s="239"/>
      <c r="K142" s="239"/>
      <c r="L142" s="239"/>
      <c r="M142" s="239"/>
      <c r="N142" s="239"/>
      <c r="O142" s="239"/>
      <c r="P142" s="239"/>
      <c r="Q142" s="239"/>
      <c r="R142" s="239"/>
    </row>
    <row r="143" spans="1:18" ht="15" x14ac:dyDescent="0.2">
      <c r="A143" s="239"/>
      <c r="B143" s="239"/>
      <c r="C143" s="239"/>
      <c r="D143" s="239"/>
      <c r="E143" s="239"/>
      <c r="F143" s="239"/>
      <c r="G143" s="239"/>
      <c r="H143" s="239"/>
      <c r="I143" s="239"/>
      <c r="J143" s="239"/>
      <c r="K143" s="239"/>
      <c r="L143" s="239"/>
      <c r="M143" s="239"/>
      <c r="N143" s="239"/>
      <c r="O143" s="239"/>
      <c r="P143" s="239"/>
      <c r="Q143" s="239"/>
      <c r="R143" s="239"/>
    </row>
    <row r="144" spans="1:18" ht="15" x14ac:dyDescent="0.2">
      <c r="A144" s="239"/>
      <c r="B144" s="239"/>
      <c r="C144" s="239"/>
      <c r="D144" s="239"/>
      <c r="E144" s="239"/>
      <c r="F144" s="239"/>
      <c r="G144" s="239"/>
      <c r="H144" s="239"/>
      <c r="I144" s="239"/>
      <c r="J144" s="239"/>
      <c r="K144" s="239"/>
      <c r="L144" s="239"/>
      <c r="M144" s="239"/>
      <c r="N144" s="239"/>
      <c r="O144" s="239"/>
      <c r="P144" s="239"/>
      <c r="Q144" s="239"/>
      <c r="R144" s="239"/>
    </row>
    <row r="145" spans="1:18" ht="15" x14ac:dyDescent="0.2">
      <c r="A145" s="239"/>
      <c r="B145" s="239"/>
      <c r="C145" s="239"/>
      <c r="D145" s="239"/>
      <c r="E145" s="239"/>
      <c r="F145" s="239"/>
      <c r="G145" s="239"/>
      <c r="H145" s="239"/>
      <c r="I145" s="239"/>
      <c r="J145" s="239"/>
      <c r="K145" s="239"/>
      <c r="L145" s="239"/>
      <c r="M145" s="239"/>
      <c r="N145" s="239"/>
      <c r="O145" s="239"/>
      <c r="P145" s="239"/>
      <c r="Q145" s="239"/>
      <c r="R145" s="239"/>
    </row>
    <row r="146" spans="1:18" ht="15" x14ac:dyDescent="0.2">
      <c r="A146" s="239"/>
      <c r="B146" s="239"/>
      <c r="C146" s="239"/>
      <c r="D146" s="239"/>
      <c r="E146" s="239"/>
      <c r="F146" s="239"/>
      <c r="G146" s="239"/>
      <c r="H146" s="239"/>
      <c r="I146" s="239"/>
      <c r="J146" s="239"/>
      <c r="K146" s="239"/>
      <c r="L146" s="239"/>
      <c r="M146" s="239"/>
      <c r="N146" s="239"/>
      <c r="O146" s="239"/>
      <c r="P146" s="239"/>
      <c r="Q146" s="239"/>
      <c r="R146" s="239"/>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I2:I4"/>
    <mergeCell ref="J2:J4"/>
    <mergeCell ref="K2:K4"/>
    <mergeCell ref="L2:L4"/>
    <mergeCell ref="H2:H4"/>
    <mergeCell ref="C2:C4"/>
    <mergeCell ref="D2:D4"/>
    <mergeCell ref="E2:E4"/>
    <mergeCell ref="F2:F4"/>
    <mergeCell ref="G2:G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4"/>
  <sheetViews>
    <sheetView zoomScaleNormal="100" workbookViewId="0">
      <pane xSplit="2" ySplit="9" topLeftCell="C27" activePane="bottomRight" state="frozen"/>
      <selection pane="topRight" activeCell="C1" sqref="C1"/>
      <selection pane="bottomLeft" activeCell="A10" sqref="A10"/>
      <selection pane="bottomRight" activeCell="C2" sqref="C2:F2"/>
    </sheetView>
  </sheetViews>
  <sheetFormatPr defaultColWidth="8.85546875" defaultRowHeight="12.75" x14ac:dyDescent="0.2"/>
  <cols>
    <col min="1" max="1" width="14.7109375" style="237" customWidth="1"/>
    <col min="2" max="2" width="45.7109375" style="237" customWidth="1"/>
    <col min="3" max="46" width="16.7109375" style="237" customWidth="1"/>
    <col min="47" max="16384" width="8.85546875" style="237"/>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27" t="str">
        <f>'BS-NONMAJOR DEBT SERVICE(67-68)'!H1</f>
        <v>FUND#</v>
      </c>
      <c r="X1" s="1527"/>
      <c r="Y1" s="1527"/>
      <c r="Z1" s="1527"/>
      <c r="AA1" s="1527" t="str">
        <f>'BS-NONMAJOR DEBT SERVICE(67-68)'!I1</f>
        <v>FUND#</v>
      </c>
      <c r="AB1" s="1527"/>
      <c r="AC1" s="1527"/>
      <c r="AD1" s="1527"/>
      <c r="AE1" s="1527" t="str">
        <f>'BS-NONMAJOR DEBT SERVICE(67-68)'!J1</f>
        <v>FUND#</v>
      </c>
      <c r="AF1" s="1527"/>
      <c r="AG1" s="1527"/>
      <c r="AH1" s="1527"/>
      <c r="AI1" s="1527" t="str">
        <f>'BS-NONMAJOR DEBT SERVICE(67-68)'!K1</f>
        <v>FUND#</v>
      </c>
      <c r="AJ1" s="1527"/>
      <c r="AK1" s="1527"/>
      <c r="AL1" s="1527"/>
      <c r="AM1" s="1527" t="str">
        <f>'BS-NONMAJOR DEBT SERVICE(67-68)'!L1</f>
        <v>FUND#</v>
      </c>
      <c r="AN1" s="1527"/>
      <c r="AO1" s="1527"/>
      <c r="AP1" s="1527"/>
      <c r="AQ1" s="10" t="s">
        <v>107</v>
      </c>
      <c r="AR1" s="10"/>
      <c r="AS1" s="10"/>
      <c r="AT1" s="10"/>
    </row>
    <row r="2" spans="1:46" ht="15.75" x14ac:dyDescent="0.25">
      <c r="C2" s="1527" t="str">
        <f>'BS-NONMAJOR DEBT SERVICE(67-68)'!C2:C4</f>
        <v>NAME</v>
      </c>
      <c r="D2" s="1527"/>
      <c r="E2" s="1527"/>
      <c r="F2" s="1527"/>
      <c r="G2" s="1527" t="str">
        <f>'BS-NONMAJOR DEBT SERVICE(67-68)'!D2:D4</f>
        <v>NAME</v>
      </c>
      <c r="H2" s="1527"/>
      <c r="I2" s="1527"/>
      <c r="J2" s="1527"/>
      <c r="K2" s="1527" t="str">
        <f>'BS-NONMAJOR DEBT SERVICE(67-68)'!E2:E4</f>
        <v>NAME</v>
      </c>
      <c r="L2" s="1527"/>
      <c r="M2" s="1527"/>
      <c r="N2" s="1527"/>
      <c r="O2" s="1527" t="str">
        <f>'BS-NONMAJOR DEBT SERVICE(67-68)'!F2:F4</f>
        <v>NAME</v>
      </c>
      <c r="P2" s="1527"/>
      <c r="Q2" s="1527"/>
      <c r="R2" s="1527"/>
      <c r="S2" s="1527" t="str">
        <f>'BS-NONMAJOR DEBT SERVICE(67-68)'!G2:G4</f>
        <v>NAME</v>
      </c>
      <c r="T2" s="1527"/>
      <c r="U2" s="1527"/>
      <c r="V2" s="1527"/>
      <c r="W2" s="1527" t="str">
        <f>'BS-NONMAJOR DEBT SERVICE(67-68)'!H2:H4</f>
        <v>NAME</v>
      </c>
      <c r="X2" s="1527"/>
      <c r="Y2" s="1527"/>
      <c r="Z2" s="1527"/>
      <c r="AA2" s="1527" t="str">
        <f>'BS-NONMAJOR DEBT SERVICE(67-68)'!L2:L4</f>
        <v>NAME</v>
      </c>
      <c r="AB2" s="1527"/>
      <c r="AC2" s="1527"/>
      <c r="AD2" s="1527"/>
      <c r="AE2" s="1527" t="str">
        <f>'BS-NONMAJOR DEBT SERVICE(67-68)'!J2:J4</f>
        <v>NAME</v>
      </c>
      <c r="AF2" s="1527"/>
      <c r="AG2" s="1527"/>
      <c r="AH2" s="1527"/>
      <c r="AI2" s="1527" t="str">
        <f>'BS-NONMAJOR DEBT SERVICE(67-68)'!K2:K4</f>
        <v>NAME</v>
      </c>
      <c r="AJ2" s="1527"/>
      <c r="AK2" s="1527"/>
      <c r="AL2" s="1527"/>
      <c r="AM2" s="1527" t="str">
        <f>'BS-NONMAJOR DEBT SERVICE(67-68)'!L2:L4</f>
        <v>NAME</v>
      </c>
      <c r="AN2" s="1527"/>
      <c r="AO2" s="1527"/>
      <c r="AP2" s="1527"/>
      <c r="AQ2" s="8"/>
      <c r="AR2" s="8"/>
      <c r="AS2" s="8"/>
      <c r="AT2" s="8"/>
    </row>
    <row r="3" spans="1:46" ht="15.75" x14ac:dyDescent="0.25">
      <c r="A3" s="252"/>
      <c r="B3" s="252"/>
      <c r="C3" s="528"/>
      <c r="D3" s="10"/>
      <c r="E3" s="10"/>
      <c r="F3" s="529" t="s">
        <v>824</v>
      </c>
      <c r="G3" s="528"/>
      <c r="H3" s="10"/>
      <c r="I3" s="10"/>
      <c r="J3" s="529" t="s">
        <v>824</v>
      </c>
      <c r="K3" s="325"/>
      <c r="L3" s="257"/>
      <c r="M3" s="257"/>
      <c r="N3" s="529" t="s">
        <v>824</v>
      </c>
      <c r="O3" s="325"/>
      <c r="P3" s="257"/>
      <c r="Q3" s="257"/>
      <c r="R3" s="529" t="s">
        <v>824</v>
      </c>
      <c r="S3" s="325"/>
      <c r="T3" s="257"/>
      <c r="U3" s="257"/>
      <c r="V3" s="529" t="s">
        <v>824</v>
      </c>
      <c r="W3" s="325"/>
      <c r="X3" s="257"/>
      <c r="Y3" s="257"/>
      <c r="Z3" s="529" t="s">
        <v>824</v>
      </c>
      <c r="AA3" s="325"/>
      <c r="AB3" s="257"/>
      <c r="AC3" s="257"/>
      <c r="AD3" s="529" t="s">
        <v>824</v>
      </c>
      <c r="AE3" s="325"/>
      <c r="AF3" s="257"/>
      <c r="AG3" s="257"/>
      <c r="AH3" s="529" t="s">
        <v>824</v>
      </c>
      <c r="AI3" s="325"/>
      <c r="AJ3" s="257"/>
      <c r="AK3" s="257"/>
      <c r="AL3" s="529" t="s">
        <v>824</v>
      </c>
      <c r="AM3" s="325"/>
      <c r="AN3" s="257"/>
      <c r="AO3" s="257"/>
      <c r="AP3" s="529" t="s">
        <v>824</v>
      </c>
      <c r="AQ3" s="528"/>
      <c r="AR3" s="10"/>
      <c r="AS3" s="10"/>
      <c r="AT3" s="529" t="s">
        <v>824</v>
      </c>
    </row>
    <row r="4" spans="1:46" ht="15.75" x14ac:dyDescent="0.25">
      <c r="A4" s="258"/>
      <c r="B4" s="258"/>
      <c r="C4" s="9"/>
      <c r="D4" s="9"/>
      <c r="E4" s="9"/>
      <c r="F4" s="9" t="s">
        <v>825</v>
      </c>
      <c r="G4" s="9"/>
      <c r="H4" s="9"/>
      <c r="I4" s="9"/>
      <c r="J4" s="9" t="s">
        <v>825</v>
      </c>
      <c r="K4" s="242"/>
      <c r="L4" s="242"/>
      <c r="M4" s="242"/>
      <c r="N4" s="9" t="s">
        <v>825</v>
      </c>
      <c r="O4" s="242"/>
      <c r="P4" s="242"/>
      <c r="Q4" s="242"/>
      <c r="R4" s="9" t="s">
        <v>825</v>
      </c>
      <c r="S4" s="242"/>
      <c r="T4" s="242"/>
      <c r="U4" s="242"/>
      <c r="V4" s="9" t="s">
        <v>825</v>
      </c>
      <c r="W4" s="242"/>
      <c r="X4" s="242"/>
      <c r="Y4" s="242"/>
      <c r="Z4" s="9" t="s">
        <v>825</v>
      </c>
      <c r="AA4" s="242"/>
      <c r="AB4" s="242"/>
      <c r="AC4" s="242"/>
      <c r="AD4" s="9" t="s">
        <v>825</v>
      </c>
      <c r="AE4" s="242"/>
      <c r="AF4" s="242"/>
      <c r="AG4" s="242"/>
      <c r="AH4" s="9" t="s">
        <v>825</v>
      </c>
      <c r="AI4" s="242"/>
      <c r="AJ4" s="242"/>
      <c r="AK4" s="242"/>
      <c r="AL4" s="9" t="s">
        <v>825</v>
      </c>
      <c r="AM4" s="242"/>
      <c r="AN4" s="242"/>
      <c r="AO4" s="242"/>
      <c r="AP4" s="9" t="s">
        <v>825</v>
      </c>
      <c r="AQ4" s="9"/>
      <c r="AR4" s="9"/>
      <c r="AS4" s="9"/>
      <c r="AT4" s="9" t="s">
        <v>825</v>
      </c>
    </row>
    <row r="5" spans="1:46" ht="16.5" thickBot="1" x14ac:dyDescent="0.3">
      <c r="A5" s="239"/>
      <c r="B5" s="239"/>
      <c r="C5" s="530" t="s">
        <v>817</v>
      </c>
      <c r="D5" s="521"/>
      <c r="E5" s="9"/>
      <c r="F5" s="9" t="s">
        <v>826</v>
      </c>
      <c r="G5" s="530" t="s">
        <v>817</v>
      </c>
      <c r="H5" s="521"/>
      <c r="I5" s="9"/>
      <c r="J5" s="9" t="s">
        <v>826</v>
      </c>
      <c r="K5" s="327" t="s">
        <v>817</v>
      </c>
      <c r="L5" s="240"/>
      <c r="M5" s="242"/>
      <c r="N5" s="9" t="s">
        <v>826</v>
      </c>
      <c r="O5" s="327" t="s">
        <v>817</v>
      </c>
      <c r="P5" s="240"/>
      <c r="Q5" s="242"/>
      <c r="R5" s="9" t="s">
        <v>826</v>
      </c>
      <c r="S5" s="327" t="s">
        <v>817</v>
      </c>
      <c r="T5" s="240"/>
      <c r="U5" s="242"/>
      <c r="V5" s="9" t="s">
        <v>826</v>
      </c>
      <c r="W5" s="327" t="s">
        <v>817</v>
      </c>
      <c r="X5" s="240"/>
      <c r="Y5" s="242"/>
      <c r="Z5" s="9" t="s">
        <v>826</v>
      </c>
      <c r="AA5" s="327" t="s">
        <v>817</v>
      </c>
      <c r="AB5" s="240"/>
      <c r="AC5" s="242"/>
      <c r="AD5" s="9" t="s">
        <v>826</v>
      </c>
      <c r="AE5" s="327" t="s">
        <v>817</v>
      </c>
      <c r="AF5" s="240"/>
      <c r="AG5" s="242"/>
      <c r="AH5" s="9" t="s">
        <v>826</v>
      </c>
      <c r="AI5" s="327" t="s">
        <v>817</v>
      </c>
      <c r="AJ5" s="240"/>
      <c r="AK5" s="242"/>
      <c r="AL5" s="9" t="s">
        <v>826</v>
      </c>
      <c r="AM5" s="327" t="s">
        <v>817</v>
      </c>
      <c r="AN5" s="240"/>
      <c r="AO5" s="242"/>
      <c r="AP5" s="9" t="s">
        <v>826</v>
      </c>
      <c r="AQ5" s="530" t="s">
        <v>817</v>
      </c>
      <c r="AR5" s="521"/>
      <c r="AS5" s="9"/>
      <c r="AT5" s="9" t="s">
        <v>826</v>
      </c>
    </row>
    <row r="6" spans="1:46" ht="15.75" x14ac:dyDescent="0.25">
      <c r="A6" s="242" t="s">
        <v>836</v>
      </c>
      <c r="B6" s="242"/>
      <c r="C6" s="9"/>
      <c r="D6" s="9"/>
      <c r="E6" s="9" t="s">
        <v>822</v>
      </c>
      <c r="F6" s="9" t="s">
        <v>827</v>
      </c>
      <c r="G6" s="9"/>
      <c r="H6" s="9"/>
      <c r="I6" s="9" t="s">
        <v>822</v>
      </c>
      <c r="J6" s="9" t="s">
        <v>827</v>
      </c>
      <c r="K6" s="242"/>
      <c r="L6" s="242"/>
      <c r="M6" s="242" t="s">
        <v>822</v>
      </c>
      <c r="N6" s="9" t="s">
        <v>827</v>
      </c>
      <c r="O6" s="242"/>
      <c r="P6" s="242"/>
      <c r="Q6" s="242" t="s">
        <v>822</v>
      </c>
      <c r="R6" s="9" t="s">
        <v>827</v>
      </c>
      <c r="S6" s="242"/>
      <c r="T6" s="242"/>
      <c r="U6" s="242" t="s">
        <v>822</v>
      </c>
      <c r="V6" s="9" t="s">
        <v>827</v>
      </c>
      <c r="W6" s="242"/>
      <c r="X6" s="242"/>
      <c r="Y6" s="242" t="s">
        <v>822</v>
      </c>
      <c r="Z6" s="9" t="s">
        <v>827</v>
      </c>
      <c r="AA6" s="242"/>
      <c r="AB6" s="242"/>
      <c r="AC6" s="242" t="s">
        <v>822</v>
      </c>
      <c r="AD6" s="9" t="s">
        <v>827</v>
      </c>
      <c r="AE6" s="242"/>
      <c r="AF6" s="242"/>
      <c r="AG6" s="242" t="s">
        <v>822</v>
      </c>
      <c r="AH6" s="9" t="s">
        <v>827</v>
      </c>
      <c r="AI6" s="242"/>
      <c r="AJ6" s="242"/>
      <c r="AK6" s="242" t="s">
        <v>822</v>
      </c>
      <c r="AL6" s="9" t="s">
        <v>827</v>
      </c>
      <c r="AM6" s="242"/>
      <c r="AN6" s="242"/>
      <c r="AO6" s="242" t="s">
        <v>822</v>
      </c>
      <c r="AP6" s="9" t="s">
        <v>827</v>
      </c>
      <c r="AQ6" s="9"/>
      <c r="AR6" s="9"/>
      <c r="AS6" s="9" t="s">
        <v>822</v>
      </c>
      <c r="AT6" s="9" t="s">
        <v>827</v>
      </c>
    </row>
    <row r="7" spans="1:46" ht="16.5" thickBot="1" x14ac:dyDescent="0.3">
      <c r="A7" s="243" t="s">
        <v>837</v>
      </c>
      <c r="B7" s="243" t="s">
        <v>838</v>
      </c>
      <c r="C7" s="515" t="s">
        <v>818</v>
      </c>
      <c r="D7" s="515" t="s">
        <v>819</v>
      </c>
      <c r="E7" s="515" t="s">
        <v>823</v>
      </c>
      <c r="F7" s="515" t="s">
        <v>828</v>
      </c>
      <c r="G7" s="515" t="s">
        <v>818</v>
      </c>
      <c r="H7" s="515" t="s">
        <v>819</v>
      </c>
      <c r="I7" s="515" t="s">
        <v>823</v>
      </c>
      <c r="J7" s="515" t="s">
        <v>828</v>
      </c>
      <c r="K7" s="243" t="s">
        <v>818</v>
      </c>
      <c r="L7" s="243" t="s">
        <v>819</v>
      </c>
      <c r="M7" s="243" t="s">
        <v>823</v>
      </c>
      <c r="N7" s="515" t="s">
        <v>828</v>
      </c>
      <c r="O7" s="243" t="s">
        <v>818</v>
      </c>
      <c r="P7" s="243" t="s">
        <v>819</v>
      </c>
      <c r="Q7" s="243" t="s">
        <v>823</v>
      </c>
      <c r="R7" s="515" t="s">
        <v>828</v>
      </c>
      <c r="S7" s="243" t="s">
        <v>818</v>
      </c>
      <c r="T7" s="243" t="s">
        <v>819</v>
      </c>
      <c r="U7" s="243" t="s">
        <v>823</v>
      </c>
      <c r="V7" s="515" t="s">
        <v>828</v>
      </c>
      <c r="W7" s="243" t="s">
        <v>818</v>
      </c>
      <c r="X7" s="243" t="s">
        <v>819</v>
      </c>
      <c r="Y7" s="243" t="s">
        <v>823</v>
      </c>
      <c r="Z7" s="515" t="s">
        <v>828</v>
      </c>
      <c r="AA7" s="243" t="s">
        <v>818</v>
      </c>
      <c r="AB7" s="243" t="s">
        <v>819</v>
      </c>
      <c r="AC7" s="243" t="s">
        <v>823</v>
      </c>
      <c r="AD7" s="515" t="s">
        <v>828</v>
      </c>
      <c r="AE7" s="243" t="s">
        <v>818</v>
      </c>
      <c r="AF7" s="243" t="s">
        <v>819</v>
      </c>
      <c r="AG7" s="243" t="s">
        <v>823</v>
      </c>
      <c r="AH7" s="515" t="s">
        <v>828</v>
      </c>
      <c r="AI7" s="243" t="s">
        <v>818</v>
      </c>
      <c r="AJ7" s="243" t="s">
        <v>819</v>
      </c>
      <c r="AK7" s="243" t="s">
        <v>823</v>
      </c>
      <c r="AL7" s="515" t="s">
        <v>828</v>
      </c>
      <c r="AM7" s="243" t="s">
        <v>818</v>
      </c>
      <c r="AN7" s="243" t="s">
        <v>819</v>
      </c>
      <c r="AO7" s="243" t="s">
        <v>823</v>
      </c>
      <c r="AP7" s="515" t="s">
        <v>828</v>
      </c>
      <c r="AQ7" s="515" t="s">
        <v>818</v>
      </c>
      <c r="AR7" s="515" t="s">
        <v>819</v>
      </c>
      <c r="AS7" s="515" t="s">
        <v>823</v>
      </c>
      <c r="AT7" s="515" t="s">
        <v>828</v>
      </c>
    </row>
    <row r="8" spans="1:46" customFormat="1" ht="18" customHeight="1" x14ac:dyDescent="0.25">
      <c r="A8" s="335"/>
      <c r="B8" s="8" t="s">
        <v>180</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296"/>
      <c r="AR8" s="296"/>
      <c r="AS8" s="296"/>
      <c r="AT8" s="296"/>
    </row>
    <row r="9" spans="1:46" customFormat="1" ht="18" customHeight="1" x14ac:dyDescent="0.25">
      <c r="A9" s="335"/>
      <c r="B9" s="8" t="s">
        <v>108</v>
      </c>
      <c r="C9" s="532"/>
      <c r="D9" s="532"/>
      <c r="E9" s="331"/>
      <c r="F9" s="331"/>
      <c r="G9" s="532"/>
      <c r="H9" s="532"/>
      <c r="I9" s="331"/>
      <c r="J9" s="331"/>
      <c r="K9" s="532"/>
      <c r="L9" s="532"/>
      <c r="M9" s="331"/>
      <c r="N9" s="331"/>
      <c r="O9" s="532"/>
      <c r="P9" s="532"/>
      <c r="Q9" s="331"/>
      <c r="R9" s="331"/>
      <c r="S9" s="532"/>
      <c r="T9" s="532"/>
      <c r="U9" s="331"/>
      <c r="V9" s="331"/>
      <c r="W9" s="532"/>
      <c r="X9" s="532"/>
      <c r="Y9" s="331"/>
      <c r="Z9" s="331"/>
      <c r="AA9" s="532"/>
      <c r="AB9" s="532"/>
      <c r="AC9" s="331"/>
      <c r="AD9" s="331"/>
      <c r="AE9" s="532"/>
      <c r="AF9" s="532"/>
      <c r="AG9" s="331"/>
      <c r="AH9" s="331"/>
      <c r="AI9" s="532"/>
      <c r="AJ9" s="532"/>
      <c r="AK9" s="331"/>
      <c r="AL9" s="331"/>
      <c r="AM9" s="532"/>
      <c r="AN9" s="532"/>
      <c r="AO9" s="331"/>
      <c r="AP9" s="331"/>
      <c r="AQ9" s="253"/>
      <c r="AR9" s="253"/>
      <c r="AS9" s="253"/>
      <c r="AT9" s="253"/>
    </row>
    <row r="10" spans="1:46" ht="18" customHeight="1" x14ac:dyDescent="0.2">
      <c r="A10" s="276" t="s">
        <v>159</v>
      </c>
      <c r="B10" s="239" t="s">
        <v>109</v>
      </c>
      <c r="C10" s="328"/>
      <c r="D10" s="328"/>
      <c r="E10" s="281"/>
      <c r="F10" s="284">
        <f>-D10+E10</f>
        <v>0</v>
      </c>
      <c r="G10" s="328"/>
      <c r="H10" s="328"/>
      <c r="I10" s="328"/>
      <c r="J10" s="284">
        <f>-H10+I10</f>
        <v>0</v>
      </c>
      <c r="K10" s="328"/>
      <c r="L10" s="328"/>
      <c r="M10" s="328"/>
      <c r="N10" s="284">
        <f>-L10+M10</f>
        <v>0</v>
      </c>
      <c r="O10" s="328"/>
      <c r="P10" s="328"/>
      <c r="Q10" s="328"/>
      <c r="R10" s="284">
        <f>-P10+Q10</f>
        <v>0</v>
      </c>
      <c r="S10" s="328"/>
      <c r="T10" s="328"/>
      <c r="U10" s="328"/>
      <c r="V10" s="284">
        <f>-T10+U10</f>
        <v>0</v>
      </c>
      <c r="W10" s="328"/>
      <c r="X10" s="328"/>
      <c r="Y10" s="328"/>
      <c r="Z10" s="284">
        <f>-X10+Y10</f>
        <v>0</v>
      </c>
      <c r="AA10" s="328"/>
      <c r="AB10" s="328"/>
      <c r="AC10" s="328"/>
      <c r="AD10" s="284">
        <f>-AB10+AC10</f>
        <v>0</v>
      </c>
      <c r="AE10" s="328"/>
      <c r="AF10" s="328"/>
      <c r="AG10" s="328"/>
      <c r="AH10" s="284">
        <f>-AF10+AG10</f>
        <v>0</v>
      </c>
      <c r="AI10" s="328"/>
      <c r="AJ10" s="328"/>
      <c r="AK10" s="328"/>
      <c r="AL10" s="284">
        <f>-AJ10+AK10</f>
        <v>0</v>
      </c>
      <c r="AM10" s="328"/>
      <c r="AN10" s="328"/>
      <c r="AO10" s="328"/>
      <c r="AP10" s="284">
        <f>-AN10+AO10</f>
        <v>0</v>
      </c>
      <c r="AQ10" s="253">
        <f t="shared" ref="AQ10:AT11" si="0">+C10+G10+K10+O10+S10+W10+AA10+AE10+AI10+AM10</f>
        <v>0</v>
      </c>
      <c r="AR10" s="253">
        <f t="shared" si="0"/>
        <v>0</v>
      </c>
      <c r="AS10" s="253">
        <f t="shared" si="0"/>
        <v>0</v>
      </c>
      <c r="AT10" s="253">
        <f t="shared" si="0"/>
        <v>0</v>
      </c>
    </row>
    <row r="11" spans="1:46" ht="18" customHeight="1" x14ac:dyDescent="0.2">
      <c r="A11" s="276">
        <v>314140</v>
      </c>
      <c r="B11" s="239" t="s">
        <v>110</v>
      </c>
      <c r="C11" s="245"/>
      <c r="D11" s="245"/>
      <c r="E11" s="245"/>
      <c r="F11" s="284">
        <f>-D11+E11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53">
        <f t="shared" si="0"/>
        <v>0</v>
      </c>
      <c r="AR11" s="253">
        <f t="shared" si="0"/>
        <v>0</v>
      </c>
      <c r="AS11" s="253">
        <f t="shared" si="0"/>
        <v>0</v>
      </c>
      <c r="AT11" s="253">
        <f t="shared" si="0"/>
        <v>0</v>
      </c>
    </row>
    <row r="12" spans="1:46" customFormat="1" ht="18" customHeight="1" x14ac:dyDescent="0.25">
      <c r="A12" s="336"/>
      <c r="B12" s="8" t="s">
        <v>181</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row>
    <row r="13" spans="1:46" ht="18" customHeight="1" x14ac:dyDescent="0.2">
      <c r="A13" s="276"/>
      <c r="B13" s="239"/>
      <c r="C13" s="245"/>
      <c r="D13" s="245"/>
      <c r="E13" s="245"/>
      <c r="F13" s="284">
        <f>-D13+E13</f>
        <v>0</v>
      </c>
      <c r="G13" s="245"/>
      <c r="H13" s="245"/>
      <c r="I13" s="245"/>
      <c r="J13" s="284">
        <f>-H13+I13</f>
        <v>0</v>
      </c>
      <c r="K13" s="245"/>
      <c r="L13" s="245"/>
      <c r="M13" s="245"/>
      <c r="N13" s="284">
        <f>-L13+M13</f>
        <v>0</v>
      </c>
      <c r="O13" s="245"/>
      <c r="P13" s="245"/>
      <c r="Q13" s="245"/>
      <c r="R13" s="284">
        <f>-P13+Q13</f>
        <v>0</v>
      </c>
      <c r="S13" s="245"/>
      <c r="T13" s="245"/>
      <c r="U13" s="245"/>
      <c r="V13" s="284">
        <f>-T13+U13</f>
        <v>0</v>
      </c>
      <c r="W13" s="245"/>
      <c r="X13" s="245"/>
      <c r="Y13" s="245"/>
      <c r="Z13" s="284">
        <f>-X13+Y13</f>
        <v>0</v>
      </c>
      <c r="AA13" s="245"/>
      <c r="AB13" s="245"/>
      <c r="AC13" s="245"/>
      <c r="AD13" s="284">
        <f>-AB13+AC13</f>
        <v>0</v>
      </c>
      <c r="AE13" s="245"/>
      <c r="AF13" s="245"/>
      <c r="AG13" s="245"/>
      <c r="AH13" s="284">
        <f>-AF13+AG13</f>
        <v>0</v>
      </c>
      <c r="AI13" s="245"/>
      <c r="AJ13" s="245"/>
      <c r="AK13" s="245"/>
      <c r="AL13" s="284">
        <f>-AJ13+AK13</f>
        <v>0</v>
      </c>
      <c r="AM13" s="245"/>
      <c r="AN13" s="245"/>
      <c r="AO13" s="245"/>
      <c r="AP13" s="284">
        <f>-AN13+AO13</f>
        <v>0</v>
      </c>
      <c r="AQ13" s="253">
        <f t="shared" ref="AQ13:AT14" si="1">+C13+G13+K13+O13+S13+W13+AA13+AE13+AI13+AM13</f>
        <v>0</v>
      </c>
      <c r="AR13" s="253">
        <f t="shared" si="1"/>
        <v>0</v>
      </c>
      <c r="AS13" s="253">
        <f t="shared" si="1"/>
        <v>0</v>
      </c>
      <c r="AT13" s="253">
        <f t="shared" si="1"/>
        <v>0</v>
      </c>
    </row>
    <row r="14" spans="1:46" ht="18" customHeight="1" x14ac:dyDescent="0.2">
      <c r="A14" s="276"/>
      <c r="B14" s="239"/>
      <c r="C14" s="245"/>
      <c r="D14" s="245"/>
      <c r="E14" s="245"/>
      <c r="F14" s="284">
        <f>-D14+E14</f>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53">
        <f t="shared" si="1"/>
        <v>0</v>
      </c>
      <c r="AR14" s="253">
        <f t="shared" si="1"/>
        <v>0</v>
      </c>
      <c r="AS14" s="253">
        <f t="shared" si="1"/>
        <v>0</v>
      </c>
      <c r="AT14" s="253">
        <f t="shared" si="1"/>
        <v>0</v>
      </c>
    </row>
    <row r="15" spans="1:46" customFormat="1" ht="30" customHeight="1" x14ac:dyDescent="0.25">
      <c r="A15" s="336"/>
      <c r="B15" s="338" t="s">
        <v>409</v>
      </c>
      <c r="C15" s="253"/>
      <c r="D15" s="253"/>
      <c r="E15" s="253"/>
      <c r="F15" s="284"/>
      <c r="G15" s="253"/>
      <c r="H15" s="253"/>
      <c r="I15" s="253"/>
      <c r="J15" s="284"/>
      <c r="K15" s="253"/>
      <c r="L15" s="253"/>
      <c r="M15" s="253"/>
      <c r="N15" s="284"/>
      <c r="O15" s="253"/>
      <c r="P15" s="253"/>
      <c r="Q15" s="253"/>
      <c r="R15" s="284"/>
      <c r="S15" s="253"/>
      <c r="T15" s="253"/>
      <c r="U15" s="253"/>
      <c r="V15" s="284"/>
      <c r="W15" s="253"/>
      <c r="X15" s="253"/>
      <c r="Y15" s="253"/>
      <c r="Z15" s="284"/>
      <c r="AA15" s="253"/>
      <c r="AB15" s="253"/>
      <c r="AC15" s="253"/>
      <c r="AD15" s="284"/>
      <c r="AE15" s="253"/>
      <c r="AF15" s="253"/>
      <c r="AG15" s="253"/>
      <c r="AH15" s="284"/>
      <c r="AI15" s="253"/>
      <c r="AJ15" s="253"/>
      <c r="AK15" s="253"/>
      <c r="AL15" s="284"/>
      <c r="AM15" s="253"/>
      <c r="AN15" s="253"/>
      <c r="AO15" s="253"/>
      <c r="AP15" s="284"/>
      <c r="AQ15" s="253"/>
      <c r="AR15" s="253"/>
      <c r="AS15" s="253"/>
      <c r="AT15" s="253"/>
    </row>
    <row r="16" spans="1:46" ht="18" customHeight="1" x14ac:dyDescent="0.2">
      <c r="A16" s="276">
        <v>331000</v>
      </c>
      <c r="B16" s="239" t="s">
        <v>405</v>
      </c>
      <c r="C16" s="245"/>
      <c r="D16" s="245"/>
      <c r="E16" s="245"/>
      <c r="F16" s="284">
        <f>-D16+E16</f>
        <v>0</v>
      </c>
      <c r="G16" s="245"/>
      <c r="H16" s="245"/>
      <c r="I16" s="245"/>
      <c r="J16" s="284">
        <f>-H16+I16</f>
        <v>0</v>
      </c>
      <c r="K16" s="245"/>
      <c r="L16" s="245"/>
      <c r="M16" s="245"/>
      <c r="N16" s="284">
        <f>-L16+M16</f>
        <v>0</v>
      </c>
      <c r="O16" s="245"/>
      <c r="P16" s="245"/>
      <c r="Q16" s="245"/>
      <c r="R16" s="284">
        <f>-P16+Q16</f>
        <v>0</v>
      </c>
      <c r="S16" s="245"/>
      <c r="T16" s="245"/>
      <c r="U16" s="245"/>
      <c r="V16" s="284">
        <f>-T16+U16</f>
        <v>0</v>
      </c>
      <c r="W16" s="245"/>
      <c r="X16" s="245"/>
      <c r="Y16" s="245"/>
      <c r="Z16" s="284">
        <f>-X16+Y16</f>
        <v>0</v>
      </c>
      <c r="AA16" s="245"/>
      <c r="AB16" s="245"/>
      <c r="AC16" s="245"/>
      <c r="AD16" s="284">
        <f>-AB16+AC16</f>
        <v>0</v>
      </c>
      <c r="AE16" s="245"/>
      <c r="AF16" s="245"/>
      <c r="AG16" s="245"/>
      <c r="AH16" s="284">
        <f>-AF16+AG16</f>
        <v>0</v>
      </c>
      <c r="AI16" s="245"/>
      <c r="AJ16" s="245"/>
      <c r="AK16" s="245"/>
      <c r="AL16" s="284">
        <f>-AJ16+AK16</f>
        <v>0</v>
      </c>
      <c r="AM16" s="245"/>
      <c r="AN16" s="245"/>
      <c r="AO16" s="245"/>
      <c r="AP16" s="284">
        <f>-AN16+AO16</f>
        <v>0</v>
      </c>
      <c r="AQ16" s="253">
        <f t="shared" ref="AQ16:AT19" si="2">+C16+G16+K16+O16+S16+W16+AA16+AE16+AI16+AM16</f>
        <v>0</v>
      </c>
      <c r="AR16" s="253">
        <f t="shared" si="2"/>
        <v>0</v>
      </c>
      <c r="AS16" s="253">
        <f t="shared" si="2"/>
        <v>0</v>
      </c>
      <c r="AT16" s="253">
        <f t="shared" si="2"/>
        <v>0</v>
      </c>
    </row>
    <row r="17" spans="1:46" ht="18" customHeight="1" x14ac:dyDescent="0.2">
      <c r="A17" s="276" t="s">
        <v>1543</v>
      </c>
      <c r="B17" s="239" t="s">
        <v>406</v>
      </c>
      <c r="C17" s="245"/>
      <c r="D17" s="245"/>
      <c r="E17" s="245"/>
      <c r="F17" s="284">
        <f>-D17+E17</f>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53">
        <f t="shared" si="2"/>
        <v>0</v>
      </c>
      <c r="AR17" s="253">
        <f t="shared" si="2"/>
        <v>0</v>
      </c>
      <c r="AS17" s="253">
        <f t="shared" si="2"/>
        <v>0</v>
      </c>
      <c r="AT17" s="253">
        <f t="shared" si="2"/>
        <v>0</v>
      </c>
    </row>
    <row r="18" spans="1:46" ht="18" customHeight="1" x14ac:dyDescent="0.2">
      <c r="A18" s="276">
        <v>334000</v>
      </c>
      <c r="B18" s="239" t="s">
        <v>407</v>
      </c>
      <c r="C18" s="245"/>
      <c r="D18" s="245"/>
      <c r="E18" s="245"/>
      <c r="F18" s="253"/>
      <c r="G18" s="245"/>
      <c r="H18" s="245"/>
      <c r="I18" s="245"/>
      <c r="J18" s="253"/>
      <c r="K18" s="245"/>
      <c r="L18" s="245"/>
      <c r="M18" s="245"/>
      <c r="N18" s="253"/>
      <c r="O18" s="245"/>
      <c r="P18" s="245"/>
      <c r="Q18" s="245"/>
      <c r="R18" s="253"/>
      <c r="S18" s="245"/>
      <c r="T18" s="245"/>
      <c r="U18" s="245"/>
      <c r="V18" s="253"/>
      <c r="W18" s="245"/>
      <c r="X18" s="245"/>
      <c r="Y18" s="245"/>
      <c r="Z18" s="253"/>
      <c r="AA18" s="245"/>
      <c r="AB18" s="245"/>
      <c r="AC18" s="245"/>
      <c r="AD18" s="253"/>
      <c r="AE18" s="245"/>
      <c r="AF18" s="245"/>
      <c r="AG18" s="245"/>
      <c r="AH18" s="253"/>
      <c r="AI18" s="245"/>
      <c r="AJ18" s="245"/>
      <c r="AK18" s="245"/>
      <c r="AL18" s="253"/>
      <c r="AM18" s="245"/>
      <c r="AN18" s="245"/>
      <c r="AO18" s="245"/>
      <c r="AP18" s="253"/>
      <c r="AQ18" s="253">
        <f t="shared" si="2"/>
        <v>0</v>
      </c>
      <c r="AR18" s="253">
        <f t="shared" si="2"/>
        <v>0</v>
      </c>
      <c r="AS18" s="253">
        <f t="shared" si="2"/>
        <v>0</v>
      </c>
      <c r="AT18" s="253">
        <f t="shared" si="2"/>
        <v>0</v>
      </c>
    </row>
    <row r="19" spans="1:46" ht="18" customHeight="1" x14ac:dyDescent="0.2">
      <c r="A19" s="276" t="s">
        <v>1544</v>
      </c>
      <c r="B19" s="239" t="s">
        <v>408</v>
      </c>
      <c r="C19" s="245"/>
      <c r="D19" s="245"/>
      <c r="E19" s="245"/>
      <c r="F19" s="284">
        <f>-D19+E19</f>
        <v>0</v>
      </c>
      <c r="G19" s="245"/>
      <c r="H19" s="245"/>
      <c r="I19" s="245"/>
      <c r="J19" s="284">
        <f>-H19+I19</f>
        <v>0</v>
      </c>
      <c r="K19" s="245"/>
      <c r="L19" s="245"/>
      <c r="M19" s="245"/>
      <c r="N19" s="284">
        <f>-L19+M19</f>
        <v>0</v>
      </c>
      <c r="O19" s="245"/>
      <c r="P19" s="245"/>
      <c r="Q19" s="245"/>
      <c r="R19" s="284">
        <f>-P19+Q19</f>
        <v>0</v>
      </c>
      <c r="S19" s="245"/>
      <c r="T19" s="245"/>
      <c r="U19" s="245"/>
      <c r="V19" s="284">
        <f>-T19+U19</f>
        <v>0</v>
      </c>
      <c r="W19" s="245"/>
      <c r="X19" s="245"/>
      <c r="Y19" s="245"/>
      <c r="Z19" s="284">
        <f>-X19+Y19</f>
        <v>0</v>
      </c>
      <c r="AA19" s="245"/>
      <c r="AB19" s="245"/>
      <c r="AC19" s="245"/>
      <c r="AD19" s="284">
        <f>-AB19+AC19</f>
        <v>0</v>
      </c>
      <c r="AE19" s="245"/>
      <c r="AF19" s="245"/>
      <c r="AG19" s="245"/>
      <c r="AH19" s="284">
        <f>-AF19+AG19</f>
        <v>0</v>
      </c>
      <c r="AI19" s="245"/>
      <c r="AJ19" s="245"/>
      <c r="AK19" s="245"/>
      <c r="AL19" s="284">
        <f>-AJ19+AK19</f>
        <v>0</v>
      </c>
      <c r="AM19" s="245"/>
      <c r="AN19" s="245"/>
      <c r="AO19" s="245"/>
      <c r="AP19" s="284">
        <f>-AN19+AO19</f>
        <v>0</v>
      </c>
      <c r="AQ19" s="253">
        <f t="shared" si="2"/>
        <v>0</v>
      </c>
      <c r="AR19" s="253">
        <f t="shared" si="2"/>
        <v>0</v>
      </c>
      <c r="AS19" s="253">
        <f t="shared" si="2"/>
        <v>0</v>
      </c>
      <c r="AT19" s="253">
        <f t="shared" si="2"/>
        <v>0</v>
      </c>
    </row>
    <row r="20" spans="1:46" customFormat="1" ht="18" customHeight="1" x14ac:dyDescent="0.25">
      <c r="A20" s="336"/>
      <c r="B20" s="8" t="s">
        <v>184</v>
      </c>
      <c r="C20" s="253"/>
      <c r="D20" s="253"/>
      <c r="E20" s="253"/>
      <c r="F20" s="284"/>
      <c r="G20" s="253"/>
      <c r="H20" s="253"/>
      <c r="I20" s="253"/>
      <c r="J20" s="284"/>
      <c r="K20" s="253"/>
      <c r="L20" s="253"/>
      <c r="M20" s="253"/>
      <c r="N20" s="284"/>
      <c r="O20" s="253"/>
      <c r="P20" s="253"/>
      <c r="Q20" s="253"/>
      <c r="R20" s="284"/>
      <c r="S20" s="253"/>
      <c r="T20" s="253"/>
      <c r="U20" s="253"/>
      <c r="V20" s="284"/>
      <c r="W20" s="253"/>
      <c r="X20" s="253"/>
      <c r="Y20" s="253"/>
      <c r="Z20" s="284"/>
      <c r="AA20" s="253"/>
      <c r="AB20" s="253"/>
      <c r="AC20" s="253"/>
      <c r="AD20" s="284"/>
      <c r="AE20" s="253"/>
      <c r="AF20" s="253"/>
      <c r="AG20" s="253"/>
      <c r="AH20" s="284"/>
      <c r="AI20" s="253"/>
      <c r="AJ20" s="253"/>
      <c r="AK20" s="253"/>
      <c r="AL20" s="284"/>
      <c r="AM20" s="253"/>
      <c r="AN20" s="253"/>
      <c r="AO20" s="253"/>
      <c r="AP20" s="284"/>
      <c r="AQ20" s="253"/>
      <c r="AR20" s="253"/>
      <c r="AS20" s="253"/>
      <c r="AT20" s="253"/>
    </row>
    <row r="21" spans="1:46" ht="18" customHeight="1" x14ac:dyDescent="0.2">
      <c r="A21" s="276">
        <v>340000</v>
      </c>
      <c r="B21" s="239" t="s">
        <v>186</v>
      </c>
      <c r="C21" s="245"/>
      <c r="D21" s="245"/>
      <c r="E21" s="245"/>
      <c r="F21" s="284">
        <f>-D21+E21</f>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53">
        <f>+C21+G21+K21+O21+S21+W21+AA21+AE21+AI21+AM21</f>
        <v>0</v>
      </c>
      <c r="AR21" s="253">
        <f>+D21+H21+L21+P21+T21+X21+AB21+AF21+AJ21+AN21</f>
        <v>0</v>
      </c>
      <c r="AS21" s="253">
        <f>+E21+I21+M21+Q21+U21+Y21+AC21+AG21+AK21+AO21</f>
        <v>0</v>
      </c>
      <c r="AT21" s="253">
        <f>+F21+J21+N21+R21+V21+Z21+AD21+AH21+AL21+AP21</f>
        <v>0</v>
      </c>
    </row>
    <row r="22" spans="1:46" customFormat="1" ht="18" customHeight="1" x14ac:dyDescent="0.25">
      <c r="A22" s="336"/>
      <c r="B22" s="8" t="s">
        <v>185</v>
      </c>
      <c r="C22" s="253"/>
      <c r="D22" s="253"/>
      <c r="E22" s="253"/>
      <c r="F22" s="284"/>
      <c r="G22" s="253"/>
      <c r="H22" s="253"/>
      <c r="I22" s="253"/>
      <c r="J22" s="284"/>
      <c r="K22" s="253"/>
      <c r="L22" s="253"/>
      <c r="M22" s="253"/>
      <c r="N22" s="284"/>
      <c r="O22" s="253"/>
      <c r="P22" s="253"/>
      <c r="Q22" s="253"/>
      <c r="R22" s="284"/>
      <c r="S22" s="253"/>
      <c r="T22" s="253"/>
      <c r="U22" s="253"/>
      <c r="V22" s="284"/>
      <c r="W22" s="253"/>
      <c r="X22" s="253"/>
      <c r="Y22" s="253"/>
      <c r="Z22" s="284"/>
      <c r="AA22" s="253"/>
      <c r="AB22" s="253"/>
      <c r="AC22" s="253"/>
      <c r="AD22" s="284"/>
      <c r="AE22" s="253"/>
      <c r="AF22" s="253"/>
      <c r="AG22" s="253"/>
      <c r="AH22" s="284"/>
      <c r="AI22" s="253"/>
      <c r="AJ22" s="253"/>
      <c r="AK22" s="253"/>
      <c r="AL22" s="284"/>
      <c r="AM22" s="253"/>
      <c r="AN22" s="253"/>
      <c r="AO22" s="253"/>
      <c r="AP22" s="284"/>
      <c r="AQ22" s="253"/>
      <c r="AR22" s="253"/>
      <c r="AS22" s="253"/>
      <c r="AT22" s="253"/>
    </row>
    <row r="23" spans="1:46" ht="18" customHeight="1" x14ac:dyDescent="0.2">
      <c r="A23" s="276"/>
      <c r="B23" s="239"/>
      <c r="C23" s="245"/>
      <c r="D23" s="245"/>
      <c r="E23" s="245"/>
      <c r="F23" s="284">
        <f>-D23+E23</f>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c r="AE23" s="245"/>
      <c r="AF23" s="245"/>
      <c r="AG23" s="245"/>
      <c r="AH23" s="284">
        <f>-AF23+AG23</f>
        <v>0</v>
      </c>
      <c r="AI23" s="245"/>
      <c r="AJ23" s="245"/>
      <c r="AK23" s="245"/>
      <c r="AL23" s="284">
        <f>-AJ23+AK23</f>
        <v>0</v>
      </c>
      <c r="AM23" s="245"/>
      <c r="AN23" s="245"/>
      <c r="AO23" s="245"/>
      <c r="AP23" s="284">
        <f>-AN23+AO23</f>
        <v>0</v>
      </c>
      <c r="AQ23" s="253">
        <f t="shared" ref="AQ23:AT25" si="3">+C23+G23+K23+O23+S23+W23+AA23+AE23+AI23+AM23</f>
        <v>0</v>
      </c>
      <c r="AR23" s="253">
        <f t="shared" si="3"/>
        <v>0</v>
      </c>
      <c r="AS23" s="253">
        <f t="shared" si="3"/>
        <v>0</v>
      </c>
      <c r="AT23" s="253">
        <f t="shared" si="3"/>
        <v>0</v>
      </c>
    </row>
    <row r="24" spans="1:46" ht="18" customHeight="1" x14ac:dyDescent="0.25">
      <c r="A24" s="276">
        <v>360000</v>
      </c>
      <c r="B24" s="244" t="s">
        <v>186</v>
      </c>
      <c r="C24" s="245"/>
      <c r="D24" s="245"/>
      <c r="E24" s="245"/>
      <c r="F24" s="284">
        <f>-D24+E24</f>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53">
        <f t="shared" si="3"/>
        <v>0</v>
      </c>
      <c r="AR24" s="253">
        <f t="shared" si="3"/>
        <v>0</v>
      </c>
      <c r="AS24" s="253">
        <f t="shared" si="3"/>
        <v>0</v>
      </c>
      <c r="AT24" s="253">
        <f t="shared" si="3"/>
        <v>0</v>
      </c>
    </row>
    <row r="25" spans="1:46" ht="18" customHeight="1" x14ac:dyDescent="0.25">
      <c r="A25" s="276">
        <v>370000</v>
      </c>
      <c r="B25" s="244" t="s">
        <v>187</v>
      </c>
      <c r="C25" s="245"/>
      <c r="D25" s="245"/>
      <c r="E25" s="245"/>
      <c r="F25" s="284">
        <f>-D25+E25</f>
        <v>0</v>
      </c>
      <c r="G25" s="245"/>
      <c r="H25" s="245"/>
      <c r="I25" s="245"/>
      <c r="J25" s="284">
        <f>-H25+I25</f>
        <v>0</v>
      </c>
      <c r="K25" s="245"/>
      <c r="L25" s="245"/>
      <c r="M25" s="245"/>
      <c r="N25" s="284">
        <f>-L25+M25</f>
        <v>0</v>
      </c>
      <c r="O25" s="245"/>
      <c r="P25" s="245"/>
      <c r="Q25" s="245"/>
      <c r="R25" s="284">
        <f>-P25+Q25</f>
        <v>0</v>
      </c>
      <c r="S25" s="245"/>
      <c r="T25" s="245"/>
      <c r="U25" s="245"/>
      <c r="V25" s="284">
        <f>-T25+U25</f>
        <v>0</v>
      </c>
      <c r="W25" s="245"/>
      <c r="X25" s="245"/>
      <c r="Y25" s="245"/>
      <c r="Z25" s="284">
        <f>-X25+Y25</f>
        <v>0</v>
      </c>
      <c r="AA25" s="245"/>
      <c r="AB25" s="245"/>
      <c r="AC25" s="245"/>
      <c r="AD25" s="284">
        <f>-AB25+AC25</f>
        <v>0</v>
      </c>
      <c r="AE25" s="245"/>
      <c r="AF25" s="245"/>
      <c r="AG25" s="245"/>
      <c r="AH25" s="284">
        <f>-AF25+AG25</f>
        <v>0</v>
      </c>
      <c r="AI25" s="245"/>
      <c r="AJ25" s="245"/>
      <c r="AK25" s="245"/>
      <c r="AL25" s="284">
        <f>-AJ25+AK25</f>
        <v>0</v>
      </c>
      <c r="AM25" s="245"/>
      <c r="AN25" s="245"/>
      <c r="AO25" s="245"/>
      <c r="AP25" s="284">
        <f>-AN25+AO25</f>
        <v>0</v>
      </c>
      <c r="AQ25" s="253">
        <f t="shared" si="3"/>
        <v>0</v>
      </c>
      <c r="AR25" s="253">
        <f t="shared" si="3"/>
        <v>0</v>
      </c>
      <c r="AS25" s="253">
        <f t="shared" si="3"/>
        <v>0</v>
      </c>
      <c r="AT25" s="253">
        <f t="shared" si="3"/>
        <v>0</v>
      </c>
    </row>
    <row r="26" spans="1:46" customFormat="1" ht="18" customHeight="1" thickBot="1" x14ac:dyDescent="0.25">
      <c r="A26" s="336"/>
      <c r="B26" s="6"/>
      <c r="C26" s="254"/>
      <c r="D26" s="254"/>
      <c r="E26" s="254"/>
      <c r="F26" s="286"/>
      <c r="G26" s="254"/>
      <c r="H26" s="254"/>
      <c r="I26" s="254"/>
      <c r="J26" s="286"/>
      <c r="K26" s="254"/>
      <c r="L26" s="254"/>
      <c r="M26" s="254"/>
      <c r="N26" s="286"/>
      <c r="O26" s="254"/>
      <c r="P26" s="254"/>
      <c r="Q26" s="254"/>
      <c r="R26" s="286"/>
      <c r="S26" s="254"/>
      <c r="T26" s="254"/>
      <c r="U26" s="254"/>
      <c r="V26" s="286"/>
      <c r="W26" s="254"/>
      <c r="X26" s="254"/>
      <c r="Y26" s="254"/>
      <c r="Z26" s="286"/>
      <c r="AA26" s="254"/>
      <c r="AB26" s="254"/>
      <c r="AC26" s="254"/>
      <c r="AD26" s="286"/>
      <c r="AE26" s="254"/>
      <c r="AF26" s="254"/>
      <c r="AG26" s="254"/>
      <c r="AH26" s="286"/>
      <c r="AI26" s="254"/>
      <c r="AJ26" s="254"/>
      <c r="AK26" s="254"/>
      <c r="AL26" s="286"/>
      <c r="AM26" s="254"/>
      <c r="AN26" s="254"/>
      <c r="AO26" s="254"/>
      <c r="AP26" s="286"/>
      <c r="AQ26" s="254"/>
      <c r="AR26" s="254"/>
      <c r="AS26" s="254"/>
      <c r="AT26" s="254"/>
    </row>
    <row r="27" spans="1:46" customFormat="1" ht="18" customHeight="1" x14ac:dyDescent="0.25">
      <c r="A27" s="336"/>
      <c r="B27" s="9" t="s">
        <v>111</v>
      </c>
      <c r="C27" s="253">
        <f t="shared" ref="C27:AT27" si="4">SUM(C9:C26)</f>
        <v>0</v>
      </c>
      <c r="D27" s="253">
        <f t="shared" si="4"/>
        <v>0</v>
      </c>
      <c r="E27" s="253">
        <f t="shared" si="4"/>
        <v>0</v>
      </c>
      <c r="F27" s="253">
        <f t="shared" si="4"/>
        <v>0</v>
      </c>
      <c r="G27" s="253">
        <f t="shared" si="4"/>
        <v>0</v>
      </c>
      <c r="H27" s="253">
        <f t="shared" si="4"/>
        <v>0</v>
      </c>
      <c r="I27" s="253">
        <f t="shared" si="4"/>
        <v>0</v>
      </c>
      <c r="J27" s="253">
        <f t="shared" si="4"/>
        <v>0</v>
      </c>
      <c r="K27" s="253">
        <f t="shared" si="4"/>
        <v>0</v>
      </c>
      <c r="L27" s="253">
        <f t="shared" si="4"/>
        <v>0</v>
      </c>
      <c r="M27" s="253">
        <f t="shared" si="4"/>
        <v>0</v>
      </c>
      <c r="N27" s="253">
        <f t="shared" si="4"/>
        <v>0</v>
      </c>
      <c r="O27" s="253">
        <f t="shared" si="4"/>
        <v>0</v>
      </c>
      <c r="P27" s="253">
        <f t="shared" si="4"/>
        <v>0</v>
      </c>
      <c r="Q27" s="253">
        <f t="shared" si="4"/>
        <v>0</v>
      </c>
      <c r="R27" s="253">
        <f t="shared" si="4"/>
        <v>0</v>
      </c>
      <c r="S27" s="253">
        <f t="shared" si="4"/>
        <v>0</v>
      </c>
      <c r="T27" s="253">
        <f t="shared" si="4"/>
        <v>0</v>
      </c>
      <c r="U27" s="253">
        <f t="shared" si="4"/>
        <v>0</v>
      </c>
      <c r="V27" s="253">
        <f t="shared" si="4"/>
        <v>0</v>
      </c>
      <c r="W27" s="253">
        <f t="shared" si="4"/>
        <v>0</v>
      </c>
      <c r="X27" s="253">
        <f t="shared" si="4"/>
        <v>0</v>
      </c>
      <c r="Y27" s="253">
        <f t="shared" si="4"/>
        <v>0</v>
      </c>
      <c r="Z27" s="253">
        <f t="shared" si="4"/>
        <v>0</v>
      </c>
      <c r="AA27" s="253">
        <f t="shared" ref="AA27:AP27" si="5">SUM(AA9:AA26)</f>
        <v>0</v>
      </c>
      <c r="AB27" s="253">
        <f t="shared" si="5"/>
        <v>0</v>
      </c>
      <c r="AC27" s="253">
        <f t="shared" si="5"/>
        <v>0</v>
      </c>
      <c r="AD27" s="253">
        <f t="shared" si="5"/>
        <v>0</v>
      </c>
      <c r="AE27" s="253">
        <f t="shared" si="5"/>
        <v>0</v>
      </c>
      <c r="AF27" s="253">
        <f t="shared" si="5"/>
        <v>0</v>
      </c>
      <c r="AG27" s="253">
        <f t="shared" si="5"/>
        <v>0</v>
      </c>
      <c r="AH27" s="253">
        <f t="shared" si="5"/>
        <v>0</v>
      </c>
      <c r="AI27" s="253">
        <f t="shared" si="5"/>
        <v>0</v>
      </c>
      <c r="AJ27" s="253">
        <f t="shared" si="5"/>
        <v>0</v>
      </c>
      <c r="AK27" s="253">
        <f t="shared" si="5"/>
        <v>0</v>
      </c>
      <c r="AL27" s="253">
        <f t="shared" si="5"/>
        <v>0</v>
      </c>
      <c r="AM27" s="253">
        <f t="shared" si="5"/>
        <v>0</v>
      </c>
      <c r="AN27" s="253">
        <f t="shared" si="5"/>
        <v>0</v>
      </c>
      <c r="AO27" s="253">
        <f t="shared" si="5"/>
        <v>0</v>
      </c>
      <c r="AP27" s="253">
        <f t="shared" si="5"/>
        <v>0</v>
      </c>
      <c r="AQ27" s="253">
        <f t="shared" si="4"/>
        <v>0</v>
      </c>
      <c r="AR27" s="253">
        <f t="shared" si="4"/>
        <v>0</v>
      </c>
      <c r="AS27" s="253">
        <f t="shared" si="4"/>
        <v>0</v>
      </c>
      <c r="AT27" s="253">
        <f t="shared" si="4"/>
        <v>0</v>
      </c>
    </row>
    <row r="28" spans="1:46" customFormat="1" ht="18" customHeight="1" x14ac:dyDescent="0.2">
      <c r="A28" s="335"/>
      <c r="B28" s="6"/>
      <c r="C28" s="253"/>
      <c r="D28" s="253"/>
      <c r="E28" s="253"/>
      <c r="F28" s="284"/>
      <c r="G28" s="253"/>
      <c r="H28" s="253"/>
      <c r="I28" s="253"/>
      <c r="J28" s="284"/>
      <c r="K28" s="253"/>
      <c r="L28" s="253"/>
      <c r="M28" s="253"/>
      <c r="N28" s="284"/>
      <c r="O28" s="253"/>
      <c r="P28" s="253"/>
      <c r="Q28" s="253"/>
      <c r="R28" s="284"/>
      <c r="S28" s="253"/>
      <c r="T28" s="253"/>
      <c r="U28" s="253"/>
      <c r="V28" s="284"/>
      <c r="W28" s="253"/>
      <c r="X28" s="253"/>
      <c r="Y28" s="253"/>
      <c r="Z28" s="284"/>
      <c r="AA28" s="253"/>
      <c r="AB28" s="253"/>
      <c r="AC28" s="253"/>
      <c r="AD28" s="284"/>
      <c r="AE28" s="253"/>
      <c r="AF28" s="253"/>
      <c r="AG28" s="253"/>
      <c r="AH28" s="284"/>
      <c r="AI28" s="253"/>
      <c r="AJ28" s="253"/>
      <c r="AK28" s="253"/>
      <c r="AL28" s="284"/>
      <c r="AM28" s="253"/>
      <c r="AN28" s="253"/>
      <c r="AO28" s="253"/>
      <c r="AP28" s="284"/>
      <c r="AQ28" s="253"/>
      <c r="AR28" s="253"/>
      <c r="AS28" s="253"/>
      <c r="AT28" s="253"/>
    </row>
    <row r="29" spans="1:46" customFormat="1" ht="18" customHeight="1" x14ac:dyDescent="0.25">
      <c r="A29" s="335"/>
      <c r="B29" s="8" t="s">
        <v>189</v>
      </c>
      <c r="C29" s="253"/>
      <c r="D29" s="253"/>
      <c r="E29" s="253"/>
      <c r="F29" s="284"/>
      <c r="G29" s="253"/>
      <c r="H29" s="253"/>
      <c r="I29" s="253"/>
      <c r="J29" s="284"/>
      <c r="K29" s="253"/>
      <c r="L29" s="253"/>
      <c r="M29" s="253"/>
      <c r="N29" s="284"/>
      <c r="O29" s="253"/>
      <c r="P29" s="253"/>
      <c r="Q29" s="253"/>
      <c r="R29" s="284"/>
      <c r="S29" s="253"/>
      <c r="T29" s="253"/>
      <c r="U29" s="253"/>
      <c r="V29" s="284"/>
      <c r="W29" s="253"/>
      <c r="X29" s="253"/>
      <c r="Y29" s="253"/>
      <c r="Z29" s="284"/>
      <c r="AA29" s="253"/>
      <c r="AB29" s="253"/>
      <c r="AC29" s="253"/>
      <c r="AD29" s="284"/>
      <c r="AE29" s="253"/>
      <c r="AF29" s="253"/>
      <c r="AG29" s="253"/>
      <c r="AH29" s="284"/>
      <c r="AI29" s="253"/>
      <c r="AJ29" s="253"/>
      <c r="AK29" s="253"/>
      <c r="AL29" s="284"/>
      <c r="AM29" s="253"/>
      <c r="AN29" s="253"/>
      <c r="AO29" s="253"/>
      <c r="AP29" s="284"/>
      <c r="AQ29" s="253"/>
      <c r="AR29" s="253"/>
      <c r="AS29" s="253"/>
      <c r="AT29" s="253"/>
    </row>
    <row r="30" spans="1:46" customFormat="1" ht="18" customHeight="1" x14ac:dyDescent="0.25">
      <c r="A30" s="335">
        <v>490000</v>
      </c>
      <c r="B30" s="8" t="s">
        <v>2758</v>
      </c>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row>
    <row r="31" spans="1:46" ht="18" customHeight="1" x14ac:dyDescent="0.2">
      <c r="A31" s="319">
        <v>610</v>
      </c>
      <c r="B31" s="239" t="s">
        <v>198</v>
      </c>
      <c r="C31" s="245"/>
      <c r="D31" s="245"/>
      <c r="E31" s="245"/>
      <c r="F31" s="284">
        <f>+D31-E31</f>
        <v>0</v>
      </c>
      <c r="G31" s="245"/>
      <c r="H31" s="245"/>
      <c r="I31" s="245"/>
      <c r="J31" s="284">
        <f>+H31-I31</f>
        <v>0</v>
      </c>
      <c r="K31" s="245"/>
      <c r="L31" s="245"/>
      <c r="M31" s="245"/>
      <c r="N31" s="284">
        <f>+L31-M31</f>
        <v>0</v>
      </c>
      <c r="O31" s="245"/>
      <c r="P31" s="245"/>
      <c r="Q31" s="245"/>
      <c r="R31" s="284">
        <f>+P31-Q31</f>
        <v>0</v>
      </c>
      <c r="S31" s="245"/>
      <c r="T31" s="245"/>
      <c r="U31" s="245"/>
      <c r="V31" s="284">
        <f>+T31-U31</f>
        <v>0</v>
      </c>
      <c r="W31" s="245"/>
      <c r="X31" s="245"/>
      <c r="Y31" s="245"/>
      <c r="Z31" s="284">
        <f>+X31-Y31</f>
        <v>0</v>
      </c>
      <c r="AA31" s="245"/>
      <c r="AB31" s="245"/>
      <c r="AC31" s="245"/>
      <c r="AD31" s="284">
        <f>+AB31-AC31</f>
        <v>0</v>
      </c>
      <c r="AE31" s="245"/>
      <c r="AF31" s="245"/>
      <c r="AG31" s="245"/>
      <c r="AH31" s="284">
        <f>+AF31-AG31</f>
        <v>0</v>
      </c>
      <c r="AI31" s="245"/>
      <c r="AJ31" s="245"/>
      <c r="AK31" s="245"/>
      <c r="AL31" s="284">
        <f>+AJ31-AK31</f>
        <v>0</v>
      </c>
      <c r="AM31" s="245"/>
      <c r="AN31" s="245"/>
      <c r="AO31" s="245"/>
      <c r="AP31" s="284">
        <f>+AN31-AO31</f>
        <v>0</v>
      </c>
      <c r="AQ31" s="253">
        <f t="shared" ref="AQ31:AT33" si="6">+C31+G31+K31+O31+S31+W31+AA31+AE31+AI31+AM31</f>
        <v>0</v>
      </c>
      <c r="AR31" s="253">
        <f t="shared" si="6"/>
        <v>0</v>
      </c>
      <c r="AS31" s="253">
        <f t="shared" si="6"/>
        <v>0</v>
      </c>
      <c r="AT31" s="253">
        <f t="shared" si="6"/>
        <v>0</v>
      </c>
    </row>
    <row r="32" spans="1:46" ht="18" customHeight="1" x14ac:dyDescent="0.2">
      <c r="A32" s="319">
        <v>620</v>
      </c>
      <c r="B32" s="239" t="s">
        <v>199</v>
      </c>
      <c r="C32" s="245"/>
      <c r="D32" s="245"/>
      <c r="E32" s="245"/>
      <c r="F32" s="284">
        <f>+D32-E32</f>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53">
        <f t="shared" si="6"/>
        <v>0</v>
      </c>
      <c r="AR32" s="253">
        <f t="shared" si="6"/>
        <v>0</v>
      </c>
      <c r="AS32" s="253">
        <f t="shared" si="6"/>
        <v>0</v>
      </c>
      <c r="AT32" s="253">
        <f t="shared" si="6"/>
        <v>0</v>
      </c>
    </row>
    <row r="33" spans="1:46" ht="18" customHeight="1" thickBot="1" x14ac:dyDescent="0.3">
      <c r="A33" s="276">
        <v>510000</v>
      </c>
      <c r="B33" s="244" t="s">
        <v>186</v>
      </c>
      <c r="C33" s="247"/>
      <c r="D33" s="247"/>
      <c r="E33" s="247"/>
      <c r="F33" s="286">
        <f>D33-E33</f>
        <v>0</v>
      </c>
      <c r="G33" s="247"/>
      <c r="H33" s="247"/>
      <c r="I33" s="247"/>
      <c r="J33" s="286">
        <f>H33-I33</f>
        <v>0</v>
      </c>
      <c r="K33" s="247"/>
      <c r="L33" s="247"/>
      <c r="M33" s="247"/>
      <c r="N33" s="286">
        <f>L33-M33</f>
        <v>0</v>
      </c>
      <c r="O33" s="247"/>
      <c r="P33" s="247"/>
      <c r="Q33" s="247"/>
      <c r="R33" s="286">
        <f>P33-Q33</f>
        <v>0</v>
      </c>
      <c r="S33" s="247"/>
      <c r="T33" s="247"/>
      <c r="U33" s="247"/>
      <c r="V33" s="286">
        <f>T33-U33</f>
        <v>0</v>
      </c>
      <c r="W33" s="247"/>
      <c r="X33" s="247"/>
      <c r="Y33" s="247"/>
      <c r="Z33" s="286">
        <f>X33-Y33</f>
        <v>0</v>
      </c>
      <c r="AA33" s="247"/>
      <c r="AB33" s="247"/>
      <c r="AC33" s="247"/>
      <c r="AD33" s="286">
        <f>AB33-AC33</f>
        <v>0</v>
      </c>
      <c r="AE33" s="247"/>
      <c r="AF33" s="247"/>
      <c r="AG33" s="247"/>
      <c r="AH33" s="286">
        <f>AF33-AG33</f>
        <v>0</v>
      </c>
      <c r="AI33" s="247"/>
      <c r="AJ33" s="247"/>
      <c r="AK33" s="247"/>
      <c r="AL33" s="286">
        <f>AJ33-AK33</f>
        <v>0</v>
      </c>
      <c r="AM33" s="247"/>
      <c r="AN33" s="247"/>
      <c r="AO33" s="247"/>
      <c r="AP33" s="286">
        <f>AN33-AO33</f>
        <v>0</v>
      </c>
      <c r="AQ33" s="254">
        <f t="shared" si="6"/>
        <v>0</v>
      </c>
      <c r="AR33" s="254">
        <f t="shared" si="6"/>
        <v>0</v>
      </c>
      <c r="AS33" s="254">
        <f t="shared" si="6"/>
        <v>0</v>
      </c>
      <c r="AT33" s="254">
        <f t="shared" si="6"/>
        <v>0</v>
      </c>
    </row>
    <row r="34" spans="1:46" customFormat="1" ht="18" customHeight="1" thickBot="1" x14ac:dyDescent="0.3">
      <c r="A34" s="336"/>
      <c r="B34" s="9" t="s">
        <v>968</v>
      </c>
      <c r="C34" s="254">
        <f t="shared" ref="C34:AT34" si="7">SUM(C30:C33)</f>
        <v>0</v>
      </c>
      <c r="D34" s="254">
        <f t="shared" si="7"/>
        <v>0</v>
      </c>
      <c r="E34" s="254">
        <f t="shared" si="7"/>
        <v>0</v>
      </c>
      <c r="F34" s="254">
        <f t="shared" si="7"/>
        <v>0</v>
      </c>
      <c r="G34" s="254">
        <f t="shared" si="7"/>
        <v>0</v>
      </c>
      <c r="H34" s="254">
        <f t="shared" si="7"/>
        <v>0</v>
      </c>
      <c r="I34" s="254">
        <f t="shared" si="7"/>
        <v>0</v>
      </c>
      <c r="J34" s="254">
        <f t="shared" si="7"/>
        <v>0</v>
      </c>
      <c r="K34" s="254">
        <f t="shared" si="7"/>
        <v>0</v>
      </c>
      <c r="L34" s="254">
        <f t="shared" si="7"/>
        <v>0</v>
      </c>
      <c r="M34" s="254">
        <f t="shared" si="7"/>
        <v>0</v>
      </c>
      <c r="N34" s="254">
        <f t="shared" si="7"/>
        <v>0</v>
      </c>
      <c r="O34" s="254">
        <f t="shared" si="7"/>
        <v>0</v>
      </c>
      <c r="P34" s="254">
        <f t="shared" si="7"/>
        <v>0</v>
      </c>
      <c r="Q34" s="254">
        <f t="shared" si="7"/>
        <v>0</v>
      </c>
      <c r="R34" s="254">
        <f t="shared" si="7"/>
        <v>0</v>
      </c>
      <c r="S34" s="254">
        <f t="shared" si="7"/>
        <v>0</v>
      </c>
      <c r="T34" s="254">
        <f t="shared" si="7"/>
        <v>0</v>
      </c>
      <c r="U34" s="254">
        <f t="shared" si="7"/>
        <v>0</v>
      </c>
      <c r="V34" s="254">
        <f t="shared" si="7"/>
        <v>0</v>
      </c>
      <c r="W34" s="254">
        <f t="shared" si="7"/>
        <v>0</v>
      </c>
      <c r="X34" s="254">
        <f t="shared" si="7"/>
        <v>0</v>
      </c>
      <c r="Y34" s="254">
        <f t="shared" si="7"/>
        <v>0</v>
      </c>
      <c r="Z34" s="254">
        <f t="shared" si="7"/>
        <v>0</v>
      </c>
      <c r="AA34" s="254">
        <f t="shared" ref="AA34:AP34" si="8">SUM(AA30:AA33)</f>
        <v>0</v>
      </c>
      <c r="AB34" s="254">
        <f t="shared" si="8"/>
        <v>0</v>
      </c>
      <c r="AC34" s="254">
        <f t="shared" si="8"/>
        <v>0</v>
      </c>
      <c r="AD34" s="254">
        <f t="shared" si="8"/>
        <v>0</v>
      </c>
      <c r="AE34" s="254">
        <f t="shared" si="8"/>
        <v>0</v>
      </c>
      <c r="AF34" s="254">
        <f t="shared" si="8"/>
        <v>0</v>
      </c>
      <c r="AG34" s="254">
        <f t="shared" si="8"/>
        <v>0</v>
      </c>
      <c r="AH34" s="254">
        <f t="shared" si="8"/>
        <v>0</v>
      </c>
      <c r="AI34" s="254">
        <f t="shared" si="8"/>
        <v>0</v>
      </c>
      <c r="AJ34" s="254">
        <f t="shared" si="8"/>
        <v>0</v>
      </c>
      <c r="AK34" s="254">
        <f t="shared" si="8"/>
        <v>0</v>
      </c>
      <c r="AL34" s="254">
        <f t="shared" si="8"/>
        <v>0</v>
      </c>
      <c r="AM34" s="254">
        <f t="shared" si="8"/>
        <v>0</v>
      </c>
      <c r="AN34" s="254">
        <f t="shared" si="8"/>
        <v>0</v>
      </c>
      <c r="AO34" s="254">
        <f t="shared" si="8"/>
        <v>0</v>
      </c>
      <c r="AP34" s="254">
        <f t="shared" si="8"/>
        <v>0</v>
      </c>
      <c r="AQ34" s="254">
        <f t="shared" si="7"/>
        <v>0</v>
      </c>
      <c r="AR34" s="254">
        <f t="shared" si="7"/>
        <v>0</v>
      </c>
      <c r="AS34" s="254">
        <f t="shared" si="7"/>
        <v>0</v>
      </c>
      <c r="AT34" s="254">
        <f t="shared" si="7"/>
        <v>0</v>
      </c>
    </row>
    <row r="35" spans="1:46" customFormat="1" ht="30" customHeight="1" x14ac:dyDescent="0.25">
      <c r="A35" s="336"/>
      <c r="B35" s="338" t="s">
        <v>708</v>
      </c>
      <c r="C35" s="253">
        <f t="shared" ref="C35:AS35" si="9">+C27-C34</f>
        <v>0</v>
      </c>
      <c r="D35" s="253">
        <f t="shared" si="9"/>
        <v>0</v>
      </c>
      <c r="E35" s="253">
        <f t="shared" si="9"/>
        <v>0</v>
      </c>
      <c r="F35" s="253">
        <f>+F27+F34</f>
        <v>0</v>
      </c>
      <c r="G35" s="253">
        <f t="shared" si="9"/>
        <v>0</v>
      </c>
      <c r="H35" s="253">
        <f t="shared" si="9"/>
        <v>0</v>
      </c>
      <c r="I35" s="253">
        <f t="shared" si="9"/>
        <v>0</v>
      </c>
      <c r="J35" s="253">
        <f>+J27+J34</f>
        <v>0</v>
      </c>
      <c r="K35" s="253">
        <f t="shared" si="9"/>
        <v>0</v>
      </c>
      <c r="L35" s="253">
        <f t="shared" si="9"/>
        <v>0</v>
      </c>
      <c r="M35" s="253">
        <f t="shared" si="9"/>
        <v>0</v>
      </c>
      <c r="N35" s="253">
        <f>+N27+N34</f>
        <v>0</v>
      </c>
      <c r="O35" s="253">
        <f t="shared" si="9"/>
        <v>0</v>
      </c>
      <c r="P35" s="253">
        <f t="shared" si="9"/>
        <v>0</v>
      </c>
      <c r="Q35" s="253">
        <f t="shared" si="9"/>
        <v>0</v>
      </c>
      <c r="R35" s="253">
        <f>+R27+R34</f>
        <v>0</v>
      </c>
      <c r="S35" s="253">
        <f t="shared" si="9"/>
        <v>0</v>
      </c>
      <c r="T35" s="253">
        <f t="shared" si="9"/>
        <v>0</v>
      </c>
      <c r="U35" s="253">
        <f t="shared" si="9"/>
        <v>0</v>
      </c>
      <c r="V35" s="253">
        <f>+V27+V34</f>
        <v>0</v>
      </c>
      <c r="W35" s="253">
        <f t="shared" si="9"/>
        <v>0</v>
      </c>
      <c r="X35" s="253">
        <f t="shared" si="9"/>
        <v>0</v>
      </c>
      <c r="Y35" s="253">
        <f t="shared" si="9"/>
        <v>0</v>
      </c>
      <c r="Z35" s="253">
        <f>+Z27+Z34</f>
        <v>0</v>
      </c>
      <c r="AA35" s="253">
        <f>+AA27-AA34</f>
        <v>0</v>
      </c>
      <c r="AB35" s="253">
        <f>+AB27-AB34</f>
        <v>0</v>
      </c>
      <c r="AC35" s="253">
        <f>+AC27-AC34</f>
        <v>0</v>
      </c>
      <c r="AD35" s="253">
        <f>+AD27+AD34</f>
        <v>0</v>
      </c>
      <c r="AE35" s="253">
        <f>+AE27-AE34</f>
        <v>0</v>
      </c>
      <c r="AF35" s="253">
        <f>+AF27-AF34</f>
        <v>0</v>
      </c>
      <c r="AG35" s="253">
        <f>+AG27-AG34</f>
        <v>0</v>
      </c>
      <c r="AH35" s="253">
        <f>+AH27+AH34</f>
        <v>0</v>
      </c>
      <c r="AI35" s="253">
        <f>+AI27-AI34</f>
        <v>0</v>
      </c>
      <c r="AJ35" s="253">
        <f>+AJ27-AJ34</f>
        <v>0</v>
      </c>
      <c r="AK35" s="253">
        <f>+AK27-AK34</f>
        <v>0</v>
      </c>
      <c r="AL35" s="253">
        <f>+AL27+AL34</f>
        <v>0</v>
      </c>
      <c r="AM35" s="253">
        <f>+AM27-AM34</f>
        <v>0</v>
      </c>
      <c r="AN35" s="253">
        <f>+AN27-AN34</f>
        <v>0</v>
      </c>
      <c r="AO35" s="253">
        <f>+AO27-AO34</f>
        <v>0</v>
      </c>
      <c r="AP35" s="253">
        <f>+AP27+AP34</f>
        <v>0</v>
      </c>
      <c r="AQ35" s="253">
        <f t="shared" si="9"/>
        <v>0</v>
      </c>
      <c r="AR35" s="253">
        <f t="shared" si="9"/>
        <v>0</v>
      </c>
      <c r="AS35" s="253">
        <f t="shared" si="9"/>
        <v>0</v>
      </c>
      <c r="AT35" s="253">
        <f>+AT27+AT34</f>
        <v>0</v>
      </c>
    </row>
    <row r="36" spans="1:46" customFormat="1" ht="18" customHeight="1" x14ac:dyDescent="0.25">
      <c r="A36" s="336"/>
      <c r="B36" s="8" t="s">
        <v>970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row>
    <row r="37" spans="1:46" ht="18" customHeight="1" x14ac:dyDescent="0.2">
      <c r="A37" s="276">
        <v>382010</v>
      </c>
      <c r="B37" s="239" t="s">
        <v>971</v>
      </c>
      <c r="C37" s="245"/>
      <c r="D37" s="245"/>
      <c r="E37" s="245"/>
      <c r="F37" s="284">
        <f t="shared" ref="F37:F43" si="10">-D37+E37</f>
        <v>0</v>
      </c>
      <c r="G37" s="245"/>
      <c r="H37" s="245"/>
      <c r="I37" s="245"/>
      <c r="J37" s="284">
        <f t="shared" ref="J37:J43" si="11">-H37+I37</f>
        <v>0</v>
      </c>
      <c r="K37" s="245"/>
      <c r="L37" s="245"/>
      <c r="M37" s="245"/>
      <c r="N37" s="284">
        <f t="shared" ref="N37:N43" si="12">-L37+M37</f>
        <v>0</v>
      </c>
      <c r="O37" s="245"/>
      <c r="P37" s="245"/>
      <c r="Q37" s="245"/>
      <c r="R37" s="284">
        <f t="shared" ref="R37:R43" si="13">-P37+Q37</f>
        <v>0</v>
      </c>
      <c r="S37" s="245"/>
      <c r="T37" s="245"/>
      <c r="U37" s="245"/>
      <c r="V37" s="284">
        <f t="shared" ref="V37:V43" si="14">-T37+U37</f>
        <v>0</v>
      </c>
      <c r="W37" s="245"/>
      <c r="X37" s="245"/>
      <c r="Y37" s="245"/>
      <c r="Z37" s="284">
        <f t="shared" ref="Z37:Z43" si="15">-X37+Y37</f>
        <v>0</v>
      </c>
      <c r="AA37" s="245"/>
      <c r="AB37" s="245"/>
      <c r="AC37" s="245"/>
      <c r="AD37" s="284">
        <f t="shared" ref="AD37:AD43" si="16">-AB37+AC37</f>
        <v>0</v>
      </c>
      <c r="AE37" s="245"/>
      <c r="AF37" s="245"/>
      <c r="AG37" s="245"/>
      <c r="AH37" s="284">
        <f t="shared" ref="AH37:AH43" si="17">-AF37+AG37</f>
        <v>0</v>
      </c>
      <c r="AI37" s="245"/>
      <c r="AJ37" s="245"/>
      <c r="AK37" s="245"/>
      <c r="AL37" s="284">
        <f t="shared" ref="AL37:AL43" si="18">-AJ37+AK37</f>
        <v>0</v>
      </c>
      <c r="AM37" s="245"/>
      <c r="AN37" s="245"/>
      <c r="AO37" s="245"/>
      <c r="AP37" s="284">
        <f t="shared" ref="AP37:AP43" si="19">-AN37+AO37</f>
        <v>0</v>
      </c>
      <c r="AQ37" s="253">
        <f t="shared" ref="AQ37:AQ43" si="20">+C37+G37+K37+O37+S37+W37+AA37+AE37+AI37+AM37</f>
        <v>0</v>
      </c>
      <c r="AR37" s="253">
        <f t="shared" ref="AR37:AR43" si="21">+D37+H37+L37+P37+T37+X37+AB37+AF37+AJ37+AN37</f>
        <v>0</v>
      </c>
      <c r="AS37" s="253">
        <f t="shared" ref="AS37:AS43" si="22">+E37+I37+M37+Q37+U37+Y37+AC37+AG37+AK37+AO37</f>
        <v>0</v>
      </c>
      <c r="AT37" s="253">
        <f t="shared" ref="AT37:AT43" si="23">+F37+J37+N37+R37+V37+Z37+AD37+AH37+AL37+AP37</f>
        <v>0</v>
      </c>
    </row>
    <row r="38" spans="1:46" ht="18" customHeight="1" x14ac:dyDescent="0.2">
      <c r="A38" s="276">
        <v>383000</v>
      </c>
      <c r="B38" s="239" t="s">
        <v>972</v>
      </c>
      <c r="C38" s="245"/>
      <c r="D38" s="245"/>
      <c r="E38" s="245"/>
      <c r="F38" s="284">
        <f t="shared" si="10"/>
        <v>0</v>
      </c>
      <c r="G38" s="245"/>
      <c r="H38" s="245"/>
      <c r="I38" s="245"/>
      <c r="J38" s="284">
        <f t="shared" si="11"/>
        <v>0</v>
      </c>
      <c r="K38" s="245"/>
      <c r="L38" s="245"/>
      <c r="M38" s="245"/>
      <c r="N38" s="284">
        <f t="shared" si="12"/>
        <v>0</v>
      </c>
      <c r="O38" s="245"/>
      <c r="P38" s="245"/>
      <c r="Q38" s="245"/>
      <c r="R38" s="284">
        <f t="shared" si="13"/>
        <v>0</v>
      </c>
      <c r="S38" s="245"/>
      <c r="T38" s="245"/>
      <c r="U38" s="245"/>
      <c r="V38" s="284">
        <f t="shared" si="14"/>
        <v>0</v>
      </c>
      <c r="W38" s="245"/>
      <c r="X38" s="245"/>
      <c r="Y38" s="245"/>
      <c r="Z38" s="284">
        <f t="shared" si="15"/>
        <v>0</v>
      </c>
      <c r="AA38" s="245"/>
      <c r="AB38" s="245"/>
      <c r="AC38" s="245"/>
      <c r="AD38" s="284">
        <f t="shared" si="16"/>
        <v>0</v>
      </c>
      <c r="AE38" s="245"/>
      <c r="AF38" s="245"/>
      <c r="AG38" s="245"/>
      <c r="AH38" s="284">
        <f t="shared" si="17"/>
        <v>0</v>
      </c>
      <c r="AI38" s="245"/>
      <c r="AJ38" s="245"/>
      <c r="AK38" s="245"/>
      <c r="AL38" s="284">
        <f t="shared" si="18"/>
        <v>0</v>
      </c>
      <c r="AM38" s="245"/>
      <c r="AN38" s="245"/>
      <c r="AO38" s="245"/>
      <c r="AP38" s="284">
        <f t="shared" si="19"/>
        <v>0</v>
      </c>
      <c r="AQ38" s="253">
        <f t="shared" si="20"/>
        <v>0</v>
      </c>
      <c r="AR38" s="253">
        <f t="shared" si="21"/>
        <v>0</v>
      </c>
      <c r="AS38" s="253">
        <f t="shared" si="22"/>
        <v>0</v>
      </c>
      <c r="AT38" s="253">
        <f t="shared" si="23"/>
        <v>0</v>
      </c>
    </row>
    <row r="39" spans="1:46" ht="18" customHeight="1" x14ac:dyDescent="0.2">
      <c r="A39" s="276">
        <v>520000</v>
      </c>
      <c r="B39" s="239" t="s">
        <v>1394</v>
      </c>
      <c r="C39" s="245"/>
      <c r="D39" s="245"/>
      <c r="E39" s="245"/>
      <c r="F39" s="284">
        <f t="shared" si="10"/>
        <v>0</v>
      </c>
      <c r="G39" s="245"/>
      <c r="H39" s="245"/>
      <c r="I39" s="245"/>
      <c r="J39" s="284">
        <f t="shared" si="11"/>
        <v>0</v>
      </c>
      <c r="K39" s="245"/>
      <c r="L39" s="245"/>
      <c r="M39" s="245"/>
      <c r="N39" s="284">
        <f t="shared" si="12"/>
        <v>0</v>
      </c>
      <c r="O39" s="245"/>
      <c r="P39" s="245"/>
      <c r="Q39" s="245"/>
      <c r="R39" s="284">
        <f t="shared" si="13"/>
        <v>0</v>
      </c>
      <c r="S39" s="245"/>
      <c r="T39" s="245"/>
      <c r="U39" s="245"/>
      <c r="V39" s="284">
        <f t="shared" si="14"/>
        <v>0</v>
      </c>
      <c r="W39" s="245"/>
      <c r="X39" s="245"/>
      <c r="Y39" s="245"/>
      <c r="Z39" s="284">
        <f t="shared" si="15"/>
        <v>0</v>
      </c>
      <c r="AA39" s="245"/>
      <c r="AB39" s="245"/>
      <c r="AC39" s="245"/>
      <c r="AD39" s="284">
        <f t="shared" si="16"/>
        <v>0</v>
      </c>
      <c r="AE39" s="245"/>
      <c r="AF39" s="245"/>
      <c r="AG39" s="245"/>
      <c r="AH39" s="284">
        <f t="shared" si="17"/>
        <v>0</v>
      </c>
      <c r="AI39" s="245"/>
      <c r="AJ39" s="245"/>
      <c r="AK39" s="245"/>
      <c r="AL39" s="284">
        <f t="shared" si="18"/>
        <v>0</v>
      </c>
      <c r="AM39" s="245"/>
      <c r="AN39" s="245"/>
      <c r="AO39" s="245"/>
      <c r="AP39" s="284">
        <f t="shared" si="19"/>
        <v>0</v>
      </c>
      <c r="AQ39" s="253">
        <f t="shared" si="20"/>
        <v>0</v>
      </c>
      <c r="AR39" s="253">
        <f t="shared" si="21"/>
        <v>0</v>
      </c>
      <c r="AS39" s="253">
        <f t="shared" si="22"/>
        <v>0</v>
      </c>
      <c r="AT39" s="253">
        <f t="shared" si="23"/>
        <v>0</v>
      </c>
    </row>
    <row r="40" spans="1:46" ht="18" customHeight="1" x14ac:dyDescent="0.2">
      <c r="A40" s="276">
        <v>384000</v>
      </c>
      <c r="B40" s="239" t="s">
        <v>1365</v>
      </c>
      <c r="C40" s="245"/>
      <c r="D40" s="245"/>
      <c r="E40" s="245"/>
      <c r="F40" s="284">
        <f t="shared" si="10"/>
        <v>0</v>
      </c>
      <c r="G40" s="245"/>
      <c r="H40" s="245"/>
      <c r="I40" s="245"/>
      <c r="J40" s="284">
        <f t="shared" si="11"/>
        <v>0</v>
      </c>
      <c r="K40" s="245"/>
      <c r="L40" s="245"/>
      <c r="M40" s="245"/>
      <c r="N40" s="284">
        <f t="shared" si="12"/>
        <v>0</v>
      </c>
      <c r="O40" s="245"/>
      <c r="P40" s="245"/>
      <c r="Q40" s="245"/>
      <c r="R40" s="284">
        <f t="shared" si="13"/>
        <v>0</v>
      </c>
      <c r="S40" s="245"/>
      <c r="T40" s="245"/>
      <c r="U40" s="245"/>
      <c r="V40" s="284">
        <f t="shared" si="14"/>
        <v>0</v>
      </c>
      <c r="W40" s="245"/>
      <c r="X40" s="245"/>
      <c r="Y40" s="245"/>
      <c r="Z40" s="284">
        <f t="shared" si="15"/>
        <v>0</v>
      </c>
      <c r="AA40" s="245"/>
      <c r="AB40" s="245"/>
      <c r="AC40" s="245"/>
      <c r="AD40" s="284">
        <f t="shared" si="16"/>
        <v>0</v>
      </c>
      <c r="AE40" s="245"/>
      <c r="AF40" s="245"/>
      <c r="AG40" s="245"/>
      <c r="AH40" s="284">
        <f t="shared" si="17"/>
        <v>0</v>
      </c>
      <c r="AI40" s="245"/>
      <c r="AJ40" s="245"/>
      <c r="AK40" s="245"/>
      <c r="AL40" s="284">
        <f t="shared" si="18"/>
        <v>0</v>
      </c>
      <c r="AM40" s="245"/>
      <c r="AN40" s="245"/>
      <c r="AO40" s="245"/>
      <c r="AP40" s="284">
        <f t="shared" si="19"/>
        <v>0</v>
      </c>
      <c r="AQ40" s="253">
        <f t="shared" si="20"/>
        <v>0</v>
      </c>
      <c r="AR40" s="253">
        <f t="shared" si="21"/>
        <v>0</v>
      </c>
      <c r="AS40" s="253">
        <f t="shared" si="22"/>
        <v>0</v>
      </c>
      <c r="AT40" s="253">
        <f t="shared" si="23"/>
        <v>0</v>
      </c>
    </row>
    <row r="41" spans="1:46" ht="18" customHeight="1" x14ac:dyDescent="0.2">
      <c r="A41" s="276">
        <v>385000</v>
      </c>
      <c r="B41" s="239" t="s">
        <v>1362</v>
      </c>
      <c r="C41" s="245"/>
      <c r="D41" s="245"/>
      <c r="E41" s="245"/>
      <c r="F41" s="284">
        <f t="shared" si="10"/>
        <v>0</v>
      </c>
      <c r="G41" s="245"/>
      <c r="H41" s="245"/>
      <c r="I41" s="245"/>
      <c r="J41" s="284">
        <f t="shared" si="11"/>
        <v>0</v>
      </c>
      <c r="K41" s="245"/>
      <c r="L41" s="245"/>
      <c r="M41" s="245"/>
      <c r="N41" s="284">
        <f t="shared" si="12"/>
        <v>0</v>
      </c>
      <c r="O41" s="245"/>
      <c r="P41" s="245"/>
      <c r="Q41" s="245"/>
      <c r="R41" s="284">
        <f t="shared" si="13"/>
        <v>0</v>
      </c>
      <c r="S41" s="245"/>
      <c r="T41" s="245"/>
      <c r="U41" s="245"/>
      <c r="V41" s="284">
        <f t="shared" si="14"/>
        <v>0</v>
      </c>
      <c r="W41" s="245"/>
      <c r="X41" s="245"/>
      <c r="Y41" s="245"/>
      <c r="Z41" s="284">
        <f t="shared" si="15"/>
        <v>0</v>
      </c>
      <c r="AA41" s="245"/>
      <c r="AB41" s="245"/>
      <c r="AC41" s="245"/>
      <c r="AD41" s="284">
        <f t="shared" si="16"/>
        <v>0</v>
      </c>
      <c r="AE41" s="245"/>
      <c r="AF41" s="245"/>
      <c r="AG41" s="245"/>
      <c r="AH41" s="284">
        <f t="shared" si="17"/>
        <v>0</v>
      </c>
      <c r="AI41" s="245"/>
      <c r="AJ41" s="245"/>
      <c r="AK41" s="245"/>
      <c r="AL41" s="284">
        <f t="shared" si="18"/>
        <v>0</v>
      </c>
      <c r="AM41" s="245"/>
      <c r="AN41" s="245"/>
      <c r="AO41" s="245"/>
      <c r="AP41" s="284">
        <f t="shared" si="19"/>
        <v>0</v>
      </c>
      <c r="AQ41" s="253">
        <f t="shared" si="20"/>
        <v>0</v>
      </c>
      <c r="AR41" s="253">
        <f t="shared" si="21"/>
        <v>0</v>
      </c>
      <c r="AS41" s="253">
        <f t="shared" si="22"/>
        <v>0</v>
      </c>
      <c r="AT41" s="253">
        <f t="shared" si="23"/>
        <v>0</v>
      </c>
    </row>
    <row r="42" spans="1:46" ht="18" customHeight="1" x14ac:dyDescent="0.2">
      <c r="A42" s="276">
        <v>524000</v>
      </c>
      <c r="B42" s="239" t="s">
        <v>1366</v>
      </c>
      <c r="C42" s="245"/>
      <c r="D42" s="245"/>
      <c r="E42" s="245"/>
      <c r="F42" s="284">
        <f t="shared" si="10"/>
        <v>0</v>
      </c>
      <c r="G42" s="245"/>
      <c r="H42" s="245"/>
      <c r="I42" s="245"/>
      <c r="J42" s="284">
        <f t="shared" si="11"/>
        <v>0</v>
      </c>
      <c r="K42" s="245"/>
      <c r="L42" s="245"/>
      <c r="M42" s="245"/>
      <c r="N42" s="284">
        <f t="shared" si="12"/>
        <v>0</v>
      </c>
      <c r="O42" s="245"/>
      <c r="P42" s="245"/>
      <c r="Q42" s="245"/>
      <c r="R42" s="284">
        <f t="shared" si="13"/>
        <v>0</v>
      </c>
      <c r="S42" s="245"/>
      <c r="T42" s="245"/>
      <c r="U42" s="245"/>
      <c r="V42" s="284">
        <f t="shared" si="14"/>
        <v>0</v>
      </c>
      <c r="W42" s="245"/>
      <c r="X42" s="245"/>
      <c r="Y42" s="245"/>
      <c r="Z42" s="284">
        <f t="shared" si="15"/>
        <v>0</v>
      </c>
      <c r="AA42" s="245"/>
      <c r="AB42" s="245"/>
      <c r="AC42" s="245"/>
      <c r="AD42" s="284">
        <f t="shared" si="16"/>
        <v>0</v>
      </c>
      <c r="AE42" s="245"/>
      <c r="AF42" s="245"/>
      <c r="AG42" s="245"/>
      <c r="AH42" s="284">
        <f t="shared" si="17"/>
        <v>0</v>
      </c>
      <c r="AI42" s="245"/>
      <c r="AJ42" s="245"/>
      <c r="AK42" s="245"/>
      <c r="AL42" s="284">
        <f t="shared" si="18"/>
        <v>0</v>
      </c>
      <c r="AM42" s="245"/>
      <c r="AN42" s="245"/>
      <c r="AO42" s="245"/>
      <c r="AP42" s="284">
        <f t="shared" si="19"/>
        <v>0</v>
      </c>
      <c r="AQ42" s="253">
        <f t="shared" si="20"/>
        <v>0</v>
      </c>
      <c r="AR42" s="253">
        <f t="shared" si="21"/>
        <v>0</v>
      </c>
      <c r="AS42" s="253">
        <f t="shared" si="22"/>
        <v>0</v>
      </c>
      <c r="AT42" s="253">
        <f t="shared" si="23"/>
        <v>0</v>
      </c>
    </row>
    <row r="43" spans="1:46" ht="18" customHeight="1" thickBot="1" x14ac:dyDescent="0.25">
      <c r="A43" s="276">
        <v>525000</v>
      </c>
      <c r="B43" s="239" t="s">
        <v>1368</v>
      </c>
      <c r="C43" s="247"/>
      <c r="D43" s="247"/>
      <c r="E43" s="247"/>
      <c r="F43" s="286">
        <f t="shared" si="10"/>
        <v>0</v>
      </c>
      <c r="G43" s="247"/>
      <c r="H43" s="247"/>
      <c r="I43" s="247"/>
      <c r="J43" s="286">
        <f t="shared" si="11"/>
        <v>0</v>
      </c>
      <c r="K43" s="247"/>
      <c r="L43" s="247"/>
      <c r="M43" s="247"/>
      <c r="N43" s="286">
        <f t="shared" si="12"/>
        <v>0</v>
      </c>
      <c r="O43" s="247"/>
      <c r="P43" s="247"/>
      <c r="Q43" s="247"/>
      <c r="R43" s="286">
        <f t="shared" si="13"/>
        <v>0</v>
      </c>
      <c r="S43" s="247"/>
      <c r="T43" s="247"/>
      <c r="U43" s="247"/>
      <c r="V43" s="286">
        <f t="shared" si="14"/>
        <v>0</v>
      </c>
      <c r="W43" s="247"/>
      <c r="X43" s="247"/>
      <c r="Y43" s="247"/>
      <c r="Z43" s="286">
        <f t="shared" si="15"/>
        <v>0</v>
      </c>
      <c r="AA43" s="247"/>
      <c r="AB43" s="247"/>
      <c r="AC43" s="247"/>
      <c r="AD43" s="286">
        <f t="shared" si="16"/>
        <v>0</v>
      </c>
      <c r="AE43" s="247"/>
      <c r="AF43" s="247"/>
      <c r="AG43" s="247"/>
      <c r="AH43" s="286">
        <f t="shared" si="17"/>
        <v>0</v>
      </c>
      <c r="AI43" s="247"/>
      <c r="AJ43" s="247"/>
      <c r="AK43" s="247"/>
      <c r="AL43" s="286">
        <f t="shared" si="18"/>
        <v>0</v>
      </c>
      <c r="AM43" s="247"/>
      <c r="AN43" s="247"/>
      <c r="AO43" s="247"/>
      <c r="AP43" s="286">
        <f t="shared" si="19"/>
        <v>0</v>
      </c>
      <c r="AQ43" s="254">
        <f t="shared" si="20"/>
        <v>0</v>
      </c>
      <c r="AR43" s="254">
        <f t="shared" si="21"/>
        <v>0</v>
      </c>
      <c r="AS43" s="254">
        <f t="shared" si="22"/>
        <v>0</v>
      </c>
      <c r="AT43" s="254">
        <f t="shared" si="23"/>
        <v>0</v>
      </c>
    </row>
    <row r="44" spans="1:46" customFormat="1" ht="18" customHeight="1" thickBot="1" x14ac:dyDescent="0.3">
      <c r="A44" s="336"/>
      <c r="B44" s="9" t="s">
        <v>207</v>
      </c>
      <c r="C44" s="254">
        <f t="shared" ref="C44:AT44" si="24">SUM(C37:C43)</f>
        <v>0</v>
      </c>
      <c r="D44" s="254">
        <f t="shared" si="24"/>
        <v>0</v>
      </c>
      <c r="E44" s="254">
        <f t="shared" si="24"/>
        <v>0</v>
      </c>
      <c r="F44" s="254">
        <f t="shared" si="24"/>
        <v>0</v>
      </c>
      <c r="G44" s="254">
        <f t="shared" si="24"/>
        <v>0</v>
      </c>
      <c r="H44" s="254">
        <f t="shared" si="24"/>
        <v>0</v>
      </c>
      <c r="I44" s="254">
        <f t="shared" si="24"/>
        <v>0</v>
      </c>
      <c r="J44" s="254">
        <f t="shared" si="24"/>
        <v>0</v>
      </c>
      <c r="K44" s="254">
        <f t="shared" si="24"/>
        <v>0</v>
      </c>
      <c r="L44" s="254">
        <f t="shared" si="24"/>
        <v>0</v>
      </c>
      <c r="M44" s="254">
        <f t="shared" si="24"/>
        <v>0</v>
      </c>
      <c r="N44" s="254">
        <f t="shared" si="24"/>
        <v>0</v>
      </c>
      <c r="O44" s="254">
        <f t="shared" si="24"/>
        <v>0</v>
      </c>
      <c r="P44" s="254">
        <f t="shared" si="24"/>
        <v>0</v>
      </c>
      <c r="Q44" s="254">
        <f t="shared" si="24"/>
        <v>0</v>
      </c>
      <c r="R44" s="254">
        <f t="shared" si="24"/>
        <v>0</v>
      </c>
      <c r="S44" s="254">
        <f t="shared" si="24"/>
        <v>0</v>
      </c>
      <c r="T44" s="254">
        <f t="shared" si="24"/>
        <v>0</v>
      </c>
      <c r="U44" s="254">
        <f t="shared" si="24"/>
        <v>0</v>
      </c>
      <c r="V44" s="254">
        <f t="shared" si="24"/>
        <v>0</v>
      </c>
      <c r="W44" s="254">
        <f t="shared" si="24"/>
        <v>0</v>
      </c>
      <c r="X44" s="254">
        <f t="shared" si="24"/>
        <v>0</v>
      </c>
      <c r="Y44" s="254">
        <f t="shared" si="24"/>
        <v>0</v>
      </c>
      <c r="Z44" s="254">
        <f t="shared" si="24"/>
        <v>0</v>
      </c>
      <c r="AA44" s="254">
        <f t="shared" ref="AA44:AP44" si="25">SUM(AA37:AA43)</f>
        <v>0</v>
      </c>
      <c r="AB44" s="254">
        <f t="shared" si="25"/>
        <v>0</v>
      </c>
      <c r="AC44" s="254">
        <f t="shared" si="25"/>
        <v>0</v>
      </c>
      <c r="AD44" s="254">
        <f t="shared" si="25"/>
        <v>0</v>
      </c>
      <c r="AE44" s="254">
        <f t="shared" si="25"/>
        <v>0</v>
      </c>
      <c r="AF44" s="254">
        <f t="shared" si="25"/>
        <v>0</v>
      </c>
      <c r="AG44" s="254">
        <f t="shared" si="25"/>
        <v>0</v>
      </c>
      <c r="AH44" s="254">
        <f t="shared" si="25"/>
        <v>0</v>
      </c>
      <c r="AI44" s="254">
        <f t="shared" si="25"/>
        <v>0</v>
      </c>
      <c r="AJ44" s="254">
        <f t="shared" si="25"/>
        <v>0</v>
      </c>
      <c r="AK44" s="254">
        <f t="shared" si="25"/>
        <v>0</v>
      </c>
      <c r="AL44" s="254">
        <f t="shared" si="25"/>
        <v>0</v>
      </c>
      <c r="AM44" s="254">
        <f t="shared" si="25"/>
        <v>0</v>
      </c>
      <c r="AN44" s="254">
        <f t="shared" si="25"/>
        <v>0</v>
      </c>
      <c r="AO44" s="254">
        <f t="shared" si="25"/>
        <v>0</v>
      </c>
      <c r="AP44" s="254">
        <f t="shared" si="25"/>
        <v>0</v>
      </c>
      <c r="AQ44" s="254">
        <f t="shared" si="24"/>
        <v>0</v>
      </c>
      <c r="AR44" s="254">
        <f t="shared" si="24"/>
        <v>0</v>
      </c>
      <c r="AS44" s="254">
        <f t="shared" si="24"/>
        <v>0</v>
      </c>
      <c r="AT44" s="254">
        <f t="shared" si="24"/>
        <v>0</v>
      </c>
    </row>
    <row r="45" spans="1:46" customFormat="1" ht="18" customHeight="1" x14ac:dyDescent="0.25">
      <c r="A45" s="336"/>
      <c r="B45" s="9" t="s">
        <v>147</v>
      </c>
      <c r="C45" s="253">
        <f t="shared" ref="C45:Z45" si="26">+C35+C44</f>
        <v>0</v>
      </c>
      <c r="D45" s="253">
        <f t="shared" si="26"/>
        <v>0</v>
      </c>
      <c r="E45" s="253">
        <f t="shared" si="26"/>
        <v>0</v>
      </c>
      <c r="F45" s="253">
        <f t="shared" si="26"/>
        <v>0</v>
      </c>
      <c r="G45" s="253">
        <f t="shared" si="26"/>
        <v>0</v>
      </c>
      <c r="H45" s="253">
        <f t="shared" si="26"/>
        <v>0</v>
      </c>
      <c r="I45" s="253">
        <f t="shared" si="26"/>
        <v>0</v>
      </c>
      <c r="J45" s="253">
        <f t="shared" si="26"/>
        <v>0</v>
      </c>
      <c r="K45" s="253">
        <f t="shared" si="26"/>
        <v>0</v>
      </c>
      <c r="L45" s="253">
        <f t="shared" si="26"/>
        <v>0</v>
      </c>
      <c r="M45" s="253">
        <f t="shared" si="26"/>
        <v>0</v>
      </c>
      <c r="N45" s="253">
        <f t="shared" si="26"/>
        <v>0</v>
      </c>
      <c r="O45" s="253">
        <f t="shared" si="26"/>
        <v>0</v>
      </c>
      <c r="P45" s="253">
        <f t="shared" si="26"/>
        <v>0</v>
      </c>
      <c r="Q45" s="253">
        <f t="shared" si="26"/>
        <v>0</v>
      </c>
      <c r="R45" s="253">
        <f t="shared" si="26"/>
        <v>0</v>
      </c>
      <c r="S45" s="253">
        <f t="shared" si="26"/>
        <v>0</v>
      </c>
      <c r="T45" s="253">
        <f t="shared" si="26"/>
        <v>0</v>
      </c>
      <c r="U45" s="253">
        <f t="shared" si="26"/>
        <v>0</v>
      </c>
      <c r="V45" s="253">
        <f t="shared" si="26"/>
        <v>0</v>
      </c>
      <c r="W45" s="253">
        <f t="shared" si="26"/>
        <v>0</v>
      </c>
      <c r="X45" s="253">
        <f t="shared" si="26"/>
        <v>0</v>
      </c>
      <c r="Y45" s="253">
        <f t="shared" si="26"/>
        <v>0</v>
      </c>
      <c r="Z45" s="253">
        <f t="shared" si="26"/>
        <v>0</v>
      </c>
      <c r="AA45" s="253">
        <f t="shared" ref="AA45:AP45" si="27">+AA35+AA44</f>
        <v>0</v>
      </c>
      <c r="AB45" s="253">
        <f t="shared" si="27"/>
        <v>0</v>
      </c>
      <c r="AC45" s="253">
        <f t="shared" si="27"/>
        <v>0</v>
      </c>
      <c r="AD45" s="253">
        <f t="shared" si="27"/>
        <v>0</v>
      </c>
      <c r="AE45" s="253">
        <f t="shared" si="27"/>
        <v>0</v>
      </c>
      <c r="AF45" s="253">
        <f t="shared" si="27"/>
        <v>0</v>
      </c>
      <c r="AG45" s="253">
        <f t="shared" si="27"/>
        <v>0</v>
      </c>
      <c r="AH45" s="253">
        <f t="shared" si="27"/>
        <v>0</v>
      </c>
      <c r="AI45" s="253">
        <f t="shared" si="27"/>
        <v>0</v>
      </c>
      <c r="AJ45" s="253">
        <f t="shared" si="27"/>
        <v>0</v>
      </c>
      <c r="AK45" s="253">
        <f t="shared" si="27"/>
        <v>0</v>
      </c>
      <c r="AL45" s="253">
        <f t="shared" si="27"/>
        <v>0</v>
      </c>
      <c r="AM45" s="253">
        <f t="shared" si="27"/>
        <v>0</v>
      </c>
      <c r="AN45" s="253">
        <f t="shared" si="27"/>
        <v>0</v>
      </c>
      <c r="AO45" s="253">
        <f t="shared" si="27"/>
        <v>0</v>
      </c>
      <c r="AP45" s="253">
        <f t="shared" si="27"/>
        <v>0</v>
      </c>
      <c r="AQ45" s="253">
        <f>+C45+G45+K45+O45+S45+W45+AA45+AE45+AI45+AM45</f>
        <v>0</v>
      </c>
      <c r="AR45" s="253">
        <f>+D45+H45+L45+P45+T45+X45+AB45+AF45+AJ45+AN45</f>
        <v>0</v>
      </c>
      <c r="AS45" s="253">
        <f>+E45+I45+M45+Q45+U45+Y45+AC45+AG45+AK45+AO45</f>
        <v>0</v>
      </c>
      <c r="AT45" s="253">
        <f>+F45+J45+N45+R45+V45+Z45+AD45+AH45+AL45+AP45</f>
        <v>0</v>
      </c>
    </row>
    <row r="46" spans="1:46" ht="30" customHeight="1" x14ac:dyDescent="0.25">
      <c r="A46" s="276"/>
      <c r="B46" s="294" t="str">
        <f>+'GENERAL FUND-OPERATING(48-53)'!B295</f>
        <v>Fund balances - July 1, 2022 as previously reported</v>
      </c>
      <c r="C46" s="253"/>
      <c r="D46" s="253"/>
      <c r="E46" s="245"/>
      <c r="F46" s="284"/>
      <c r="G46" s="253"/>
      <c r="H46" s="253"/>
      <c r="I46" s="245"/>
      <c r="J46" s="284"/>
      <c r="K46" s="253"/>
      <c r="L46" s="253"/>
      <c r="M46" s="245"/>
      <c r="N46" s="284"/>
      <c r="O46" s="253"/>
      <c r="P46" s="253"/>
      <c r="Q46" s="245"/>
      <c r="R46" s="284"/>
      <c r="S46" s="253"/>
      <c r="T46" s="253"/>
      <c r="U46" s="245"/>
      <c r="V46" s="284"/>
      <c r="W46" s="253"/>
      <c r="X46" s="253"/>
      <c r="Y46" s="245"/>
      <c r="Z46" s="284"/>
      <c r="AA46" s="253"/>
      <c r="AB46" s="253"/>
      <c r="AC46" s="245"/>
      <c r="AD46" s="284"/>
      <c r="AE46" s="253"/>
      <c r="AF46" s="253"/>
      <c r="AG46" s="245"/>
      <c r="AH46" s="284"/>
      <c r="AI46" s="253"/>
      <c r="AJ46" s="253"/>
      <c r="AK46" s="245"/>
      <c r="AL46" s="284"/>
      <c r="AM46" s="253"/>
      <c r="AN46" s="253"/>
      <c r="AO46" s="245"/>
      <c r="AP46" s="284"/>
      <c r="AQ46" s="253"/>
      <c r="AR46" s="253"/>
      <c r="AS46" s="253">
        <f>+E46+I46+M46+Q46+U46+Y46+AC46+AG46+AK46+AO46</f>
        <v>0</v>
      </c>
      <c r="AT46" s="284"/>
    </row>
    <row r="47" spans="1:46" ht="18" customHeight="1" thickBot="1" x14ac:dyDescent="0.3">
      <c r="A47" s="276"/>
      <c r="B47" s="244" t="s">
        <v>579</v>
      </c>
      <c r="C47" s="253"/>
      <c r="D47" s="253"/>
      <c r="E47" s="247"/>
      <c r="F47" s="253"/>
      <c r="G47" s="253"/>
      <c r="H47" s="253"/>
      <c r="I47" s="247"/>
      <c r="J47" s="253"/>
      <c r="K47" s="253"/>
      <c r="L47" s="253"/>
      <c r="M47" s="247"/>
      <c r="N47" s="253"/>
      <c r="O47" s="253"/>
      <c r="P47" s="253"/>
      <c r="Q47" s="247"/>
      <c r="R47" s="253"/>
      <c r="S47" s="253"/>
      <c r="T47" s="253"/>
      <c r="U47" s="247"/>
      <c r="V47" s="253"/>
      <c r="W47" s="253"/>
      <c r="X47" s="253"/>
      <c r="Y47" s="247"/>
      <c r="Z47" s="253"/>
      <c r="AA47" s="253"/>
      <c r="AB47" s="253"/>
      <c r="AC47" s="247"/>
      <c r="AD47" s="253"/>
      <c r="AE47" s="253"/>
      <c r="AF47" s="253"/>
      <c r="AG47" s="247"/>
      <c r="AH47" s="253"/>
      <c r="AI47" s="253"/>
      <c r="AJ47" s="253"/>
      <c r="AK47" s="247"/>
      <c r="AL47" s="253"/>
      <c r="AM47" s="253"/>
      <c r="AN47" s="253"/>
      <c r="AO47" s="247"/>
      <c r="AP47" s="253"/>
      <c r="AQ47" s="253"/>
      <c r="AR47" s="253"/>
      <c r="AS47" s="254">
        <f>+E47+I47+M47+Q47+U47+Y47+AC47+AG47+AK47+AO47</f>
        <v>0</v>
      </c>
      <c r="AT47" s="253"/>
    </row>
    <row r="48" spans="1:46" customFormat="1" ht="30" customHeight="1" thickBot="1" x14ac:dyDescent="0.3">
      <c r="A48" s="6"/>
      <c r="B48" s="418" t="str">
        <f>+'GENERAL FUND-OPERATING(48-53)'!B297</f>
        <v>Fund balances - July 1, 2022 as restated</v>
      </c>
      <c r="C48" s="253"/>
      <c r="D48" s="253"/>
      <c r="E48" s="253">
        <f>+E46+E47</f>
        <v>0</v>
      </c>
      <c r="F48" s="253"/>
      <c r="G48" s="253"/>
      <c r="H48" s="253"/>
      <c r="I48" s="253">
        <f>+I46+I47</f>
        <v>0</v>
      </c>
      <c r="J48" s="253"/>
      <c r="K48" s="253"/>
      <c r="L48" s="253"/>
      <c r="M48" s="253">
        <f>+M46+M47</f>
        <v>0</v>
      </c>
      <c r="N48" s="253"/>
      <c r="O48" s="253"/>
      <c r="P48" s="253"/>
      <c r="Q48" s="253">
        <f>+Q46+Q47</f>
        <v>0</v>
      </c>
      <c r="R48" s="253"/>
      <c r="S48" s="253"/>
      <c r="T48" s="253"/>
      <c r="U48" s="253">
        <f>+U46+U47</f>
        <v>0</v>
      </c>
      <c r="V48" s="253"/>
      <c r="W48" s="253"/>
      <c r="X48" s="253"/>
      <c r="Y48" s="253">
        <f>+Y46+Y47</f>
        <v>0</v>
      </c>
      <c r="Z48" s="253"/>
      <c r="AA48" s="253"/>
      <c r="AB48" s="253"/>
      <c r="AC48" s="253">
        <f>+AC46+AC47</f>
        <v>0</v>
      </c>
      <c r="AD48" s="253"/>
      <c r="AE48" s="253"/>
      <c r="AF48" s="253"/>
      <c r="AG48" s="253">
        <f>+AG46+AG47</f>
        <v>0</v>
      </c>
      <c r="AH48" s="253"/>
      <c r="AI48" s="253"/>
      <c r="AJ48" s="253"/>
      <c r="AK48" s="253">
        <f>+AK46+AK47</f>
        <v>0</v>
      </c>
      <c r="AL48" s="253"/>
      <c r="AM48" s="253"/>
      <c r="AN48" s="253"/>
      <c r="AO48" s="253">
        <f>+AO46+AO47</f>
        <v>0</v>
      </c>
      <c r="AP48" s="253"/>
      <c r="AQ48" s="253"/>
      <c r="AR48" s="253"/>
      <c r="AS48" s="253">
        <f>+AS46+AS47</f>
        <v>0</v>
      </c>
      <c r="AT48" s="253"/>
    </row>
    <row r="49" spans="1:46" customFormat="1" ht="18" customHeight="1" thickBot="1" x14ac:dyDescent="0.3">
      <c r="A49" s="6"/>
      <c r="B49" s="8" t="str">
        <f>+'GENERAL FUND-OPERATING(48-53)'!B298</f>
        <v>Fund balances - June 30, 2023</v>
      </c>
      <c r="C49" s="253"/>
      <c r="D49" s="253"/>
      <c r="E49" s="256">
        <f>+E45+E48</f>
        <v>0</v>
      </c>
      <c r="F49" s="253"/>
      <c r="G49" s="253"/>
      <c r="H49" s="253"/>
      <c r="I49" s="256">
        <f>+I45+I48</f>
        <v>0</v>
      </c>
      <c r="J49" s="253"/>
      <c r="K49" s="253"/>
      <c r="L49" s="253"/>
      <c r="M49" s="256">
        <f>+M45+M48</f>
        <v>0</v>
      </c>
      <c r="N49" s="253"/>
      <c r="O49" s="253"/>
      <c r="P49" s="253"/>
      <c r="Q49" s="256">
        <f>+Q45+Q48</f>
        <v>0</v>
      </c>
      <c r="R49" s="253"/>
      <c r="S49" s="253"/>
      <c r="T49" s="253"/>
      <c r="U49" s="256">
        <f>+U45+U48</f>
        <v>0</v>
      </c>
      <c r="V49" s="253"/>
      <c r="W49" s="253"/>
      <c r="X49" s="253"/>
      <c r="Y49" s="256">
        <f>+Y45+Y48</f>
        <v>0</v>
      </c>
      <c r="Z49" s="253"/>
      <c r="AA49" s="253"/>
      <c r="AB49" s="253"/>
      <c r="AC49" s="256">
        <f>+AC45+AC48</f>
        <v>0</v>
      </c>
      <c r="AD49" s="253"/>
      <c r="AE49" s="253"/>
      <c r="AF49" s="253"/>
      <c r="AG49" s="256">
        <f>+AG45+AG48</f>
        <v>0</v>
      </c>
      <c r="AH49" s="253"/>
      <c r="AI49" s="253"/>
      <c r="AJ49" s="253"/>
      <c r="AK49" s="256">
        <f>+AK45+AK48</f>
        <v>0</v>
      </c>
      <c r="AL49" s="253"/>
      <c r="AM49" s="253"/>
      <c r="AN49" s="253"/>
      <c r="AO49" s="256">
        <f>+AO45+AO48</f>
        <v>0</v>
      </c>
      <c r="AP49" s="253"/>
      <c r="AQ49" s="253"/>
      <c r="AR49" s="253"/>
      <c r="AS49" s="256">
        <f>+AS45+AS48</f>
        <v>0</v>
      </c>
      <c r="AT49" s="253"/>
    </row>
    <row r="50" spans="1:46" ht="15.75" thickTop="1" x14ac:dyDescent="0.2">
      <c r="A50" s="239"/>
      <c r="B50" s="239"/>
      <c r="C50" s="239"/>
      <c r="D50" s="239"/>
      <c r="E50" s="239"/>
      <c r="F50" s="6"/>
      <c r="G50" s="239"/>
      <c r="H50" s="239"/>
      <c r="I50" s="239"/>
      <c r="J50" s="6"/>
      <c r="K50" s="239"/>
      <c r="L50" s="239"/>
      <c r="M50" s="239"/>
      <c r="N50" s="239"/>
      <c r="O50" s="239"/>
      <c r="P50" s="239"/>
      <c r="R50"/>
      <c r="V50"/>
      <c r="Z50"/>
      <c r="AD50"/>
      <c r="AH50"/>
      <c r="AL50"/>
      <c r="AP50"/>
      <c r="AQ50"/>
      <c r="AR50"/>
      <c r="AS50"/>
      <c r="AT50"/>
    </row>
    <row r="51" spans="1:46" ht="15.75" x14ac:dyDescent="0.25">
      <c r="A51" s="239"/>
      <c r="B51" s="239"/>
      <c r="C51" s="239"/>
      <c r="D51" s="337" t="s">
        <v>1080</v>
      </c>
      <c r="E51" s="239"/>
      <c r="F51" s="6"/>
      <c r="G51" s="239"/>
      <c r="H51" s="337" t="s">
        <v>1080</v>
      </c>
      <c r="I51" s="239"/>
      <c r="J51" s="6"/>
      <c r="K51" s="239"/>
      <c r="L51" s="337" t="s">
        <v>1080</v>
      </c>
      <c r="M51" s="239"/>
      <c r="N51" s="239"/>
      <c r="O51" s="239"/>
      <c r="P51" s="337" t="s">
        <v>1080</v>
      </c>
      <c r="Q51" s="239"/>
      <c r="R51" s="6"/>
      <c r="S51" s="239"/>
      <c r="T51" s="337" t="s">
        <v>1080</v>
      </c>
      <c r="U51" s="239"/>
      <c r="V51" s="6"/>
      <c r="W51" s="239"/>
      <c r="X51" s="337" t="s">
        <v>1080</v>
      </c>
      <c r="Y51" s="239"/>
      <c r="Z51" s="6"/>
      <c r="AA51" s="239"/>
      <c r="AB51" s="337" t="s">
        <v>1080</v>
      </c>
      <c r="AC51" s="239"/>
      <c r="AD51" s="6"/>
      <c r="AE51" s="239"/>
      <c r="AF51" s="337" t="s">
        <v>1080</v>
      </c>
      <c r="AG51" s="239"/>
      <c r="AH51" s="6"/>
      <c r="AI51" s="239"/>
      <c r="AJ51" s="337" t="s">
        <v>1080</v>
      </c>
      <c r="AK51" s="239"/>
      <c r="AL51" s="6"/>
      <c r="AM51" s="239"/>
      <c r="AN51" s="337" t="s">
        <v>1080</v>
      </c>
      <c r="AO51" s="239"/>
      <c r="AP51" s="6"/>
      <c r="AQ51" s="239"/>
      <c r="AR51" s="337" t="s">
        <v>1081</v>
      </c>
      <c r="AS51" s="239"/>
      <c r="AT51" s="239"/>
    </row>
    <row r="52" spans="1:46" ht="15" x14ac:dyDescent="0.2">
      <c r="A52" s="239"/>
      <c r="B52" s="239"/>
      <c r="C52" s="239"/>
      <c r="D52" s="239"/>
      <c r="E52" s="239"/>
      <c r="F52" s="239"/>
      <c r="G52" s="239"/>
      <c r="H52" s="239"/>
      <c r="I52" s="239"/>
      <c r="J52" s="239"/>
      <c r="K52" s="239"/>
      <c r="L52" s="239"/>
      <c r="M52" s="239"/>
      <c r="N52" s="239"/>
      <c r="O52" s="239"/>
      <c r="P52" s="239"/>
    </row>
    <row r="53" spans="1:46" ht="15" x14ac:dyDescent="0.2">
      <c r="A53" s="239"/>
      <c r="B53" s="239"/>
      <c r="C53" s="239"/>
      <c r="D53" s="239"/>
      <c r="E53" s="239"/>
      <c r="F53" s="239"/>
      <c r="G53" s="239"/>
      <c r="H53" s="239"/>
      <c r="I53" s="239"/>
      <c r="J53" s="239"/>
      <c r="K53" s="239"/>
      <c r="L53" s="239"/>
      <c r="M53" s="239"/>
      <c r="N53" s="239"/>
      <c r="O53" s="239"/>
      <c r="P53" s="239"/>
    </row>
    <row r="54" spans="1:46" ht="15" x14ac:dyDescent="0.2">
      <c r="A54" s="239"/>
      <c r="B54" s="239"/>
      <c r="C54" s="239"/>
      <c r="D54" s="239"/>
      <c r="E54" s="239"/>
      <c r="F54" s="239"/>
      <c r="G54" s="239"/>
      <c r="H54" s="239"/>
      <c r="I54" s="239"/>
      <c r="J54" s="239"/>
      <c r="K54" s="239"/>
      <c r="L54" s="239"/>
      <c r="M54" s="239"/>
      <c r="N54" s="239"/>
      <c r="O54" s="239"/>
      <c r="P54" s="239"/>
    </row>
    <row r="55" spans="1:46" ht="15" x14ac:dyDescent="0.2">
      <c r="A55" s="239"/>
      <c r="B55" s="239"/>
      <c r="C55" s="239"/>
      <c r="D55" s="239"/>
      <c r="E55" s="239"/>
      <c r="F55" s="239"/>
      <c r="G55" s="239"/>
      <c r="H55" s="239"/>
      <c r="I55" s="239"/>
      <c r="J55" s="239"/>
      <c r="K55" s="239"/>
      <c r="L55" s="239"/>
      <c r="M55" s="239"/>
      <c r="N55" s="239"/>
      <c r="O55" s="239"/>
      <c r="P55" s="239"/>
    </row>
    <row r="56" spans="1:46" ht="15" x14ac:dyDescent="0.2">
      <c r="A56" s="239"/>
      <c r="B56" s="239"/>
      <c r="C56" s="239"/>
      <c r="D56" s="239"/>
      <c r="E56" s="239"/>
      <c r="F56" s="239"/>
      <c r="G56" s="239"/>
      <c r="H56" s="239"/>
      <c r="I56" s="239"/>
      <c r="J56" s="239"/>
      <c r="K56" s="239"/>
      <c r="L56" s="239"/>
      <c r="M56" s="239"/>
      <c r="N56" s="239"/>
      <c r="O56" s="239"/>
      <c r="P56" s="239"/>
    </row>
    <row r="57" spans="1:46" ht="15" x14ac:dyDescent="0.2">
      <c r="A57" s="239"/>
      <c r="B57" s="239"/>
      <c r="C57" s="239"/>
      <c r="D57" s="239"/>
      <c r="E57" s="239"/>
      <c r="F57" s="239"/>
      <c r="G57" s="239"/>
      <c r="H57" s="239"/>
      <c r="I57" s="239"/>
      <c r="J57" s="239"/>
      <c r="K57" s="239"/>
      <c r="L57" s="239"/>
      <c r="M57" s="239"/>
      <c r="N57" s="239"/>
      <c r="O57" s="239"/>
      <c r="P57" s="239"/>
    </row>
    <row r="58" spans="1:46" ht="15" x14ac:dyDescent="0.2">
      <c r="A58" s="239"/>
      <c r="B58" s="239"/>
      <c r="C58" s="239"/>
      <c r="D58" s="239"/>
      <c r="E58" s="239"/>
      <c r="F58" s="239"/>
      <c r="G58" s="239"/>
      <c r="H58" s="239"/>
      <c r="I58" s="239"/>
      <c r="J58" s="239"/>
      <c r="K58" s="239"/>
      <c r="L58" s="239"/>
      <c r="M58" s="239"/>
      <c r="N58" s="239"/>
      <c r="O58" s="239"/>
      <c r="P58" s="239"/>
    </row>
    <row r="59" spans="1:46" ht="15" x14ac:dyDescent="0.2">
      <c r="A59" s="239"/>
      <c r="B59" s="239"/>
      <c r="C59" s="239"/>
      <c r="D59" s="239"/>
      <c r="E59" s="239"/>
      <c r="F59" s="239"/>
      <c r="G59" s="239"/>
      <c r="H59" s="239"/>
      <c r="I59" s="239"/>
      <c r="J59" s="239"/>
      <c r="K59" s="239"/>
      <c r="L59" s="239"/>
      <c r="M59" s="239"/>
      <c r="N59" s="239"/>
      <c r="O59" s="239"/>
      <c r="P59" s="239"/>
    </row>
    <row r="60" spans="1:46" ht="15" x14ac:dyDescent="0.2">
      <c r="A60" s="239"/>
      <c r="B60" s="239"/>
      <c r="C60" s="239"/>
      <c r="D60" s="239"/>
      <c r="E60" s="239"/>
      <c r="F60" s="239"/>
      <c r="G60" s="239"/>
      <c r="H60" s="239"/>
      <c r="I60" s="239"/>
      <c r="J60" s="239"/>
      <c r="K60" s="239"/>
      <c r="L60" s="239"/>
      <c r="M60" s="239"/>
      <c r="N60" s="239"/>
      <c r="O60" s="239"/>
      <c r="P60" s="239"/>
    </row>
    <row r="61" spans="1:46" ht="15" x14ac:dyDescent="0.2">
      <c r="A61" s="239"/>
      <c r="B61" s="239"/>
      <c r="C61" s="239"/>
      <c r="D61" s="239"/>
      <c r="E61" s="239"/>
      <c r="F61" s="239"/>
      <c r="G61" s="239"/>
      <c r="H61" s="239"/>
      <c r="I61" s="239"/>
      <c r="J61" s="239"/>
      <c r="K61" s="239"/>
      <c r="L61" s="239"/>
      <c r="M61" s="239"/>
      <c r="N61" s="239"/>
      <c r="O61" s="239"/>
      <c r="P61" s="239"/>
    </row>
    <row r="62" spans="1:46" ht="15" x14ac:dyDescent="0.2">
      <c r="A62" s="239"/>
      <c r="B62" s="239"/>
      <c r="C62" s="239"/>
      <c r="D62" s="239"/>
      <c r="E62" s="239"/>
      <c r="F62" s="239"/>
      <c r="G62" s="239"/>
      <c r="H62" s="239"/>
      <c r="I62" s="239"/>
      <c r="J62" s="239"/>
      <c r="K62" s="239"/>
      <c r="L62" s="239"/>
      <c r="M62" s="239"/>
      <c r="N62" s="239"/>
      <c r="O62" s="239"/>
      <c r="P62" s="239"/>
    </row>
    <row r="63" spans="1:46" ht="15" x14ac:dyDescent="0.2">
      <c r="A63" s="239"/>
      <c r="B63" s="239"/>
      <c r="C63" s="239"/>
      <c r="D63" s="239"/>
      <c r="E63" s="239"/>
      <c r="F63" s="239"/>
      <c r="G63" s="239"/>
      <c r="H63" s="239"/>
      <c r="I63" s="239"/>
      <c r="J63" s="239"/>
      <c r="K63" s="239"/>
      <c r="L63" s="239"/>
      <c r="M63" s="239"/>
      <c r="N63" s="239"/>
      <c r="O63" s="239"/>
      <c r="P63" s="239"/>
    </row>
    <row r="64" spans="1:46" ht="15" x14ac:dyDescent="0.2">
      <c r="A64" s="239"/>
      <c r="B64" s="239"/>
      <c r="C64" s="239"/>
      <c r="D64" s="239"/>
      <c r="E64" s="239"/>
      <c r="F64" s="239"/>
      <c r="G64" s="239"/>
      <c r="H64" s="239"/>
      <c r="I64" s="239"/>
      <c r="J64" s="239"/>
      <c r="K64" s="239"/>
      <c r="L64" s="239"/>
      <c r="M64" s="239"/>
      <c r="N64" s="239"/>
      <c r="O64" s="239"/>
      <c r="P64" s="239"/>
    </row>
    <row r="65" spans="1:16" ht="15" x14ac:dyDescent="0.2">
      <c r="A65" s="239"/>
      <c r="B65" s="239"/>
      <c r="C65" s="239"/>
      <c r="D65" s="239"/>
      <c r="E65" s="239"/>
      <c r="F65" s="239"/>
      <c r="G65" s="239"/>
      <c r="H65" s="239"/>
      <c r="I65" s="239"/>
      <c r="J65" s="239"/>
      <c r="K65" s="239"/>
      <c r="L65" s="239"/>
      <c r="M65" s="239"/>
      <c r="N65" s="239"/>
      <c r="O65" s="239"/>
      <c r="P65" s="239"/>
    </row>
    <row r="66" spans="1:16" ht="15" x14ac:dyDescent="0.2">
      <c r="A66" s="239"/>
      <c r="B66" s="239"/>
      <c r="C66" s="239"/>
      <c r="D66" s="239"/>
      <c r="E66" s="239"/>
      <c r="F66" s="239"/>
      <c r="G66" s="239"/>
      <c r="H66" s="239"/>
      <c r="I66" s="239"/>
      <c r="J66" s="239"/>
      <c r="K66" s="239"/>
      <c r="L66" s="239"/>
      <c r="M66" s="239"/>
      <c r="N66" s="239"/>
      <c r="O66" s="239"/>
      <c r="P66" s="239"/>
    </row>
    <row r="67" spans="1:16" ht="15" x14ac:dyDescent="0.2">
      <c r="A67" s="239"/>
      <c r="B67" s="239"/>
      <c r="C67" s="239"/>
      <c r="D67" s="239"/>
      <c r="E67" s="239"/>
      <c r="F67" s="239"/>
      <c r="G67" s="239"/>
      <c r="H67" s="239"/>
      <c r="I67" s="239"/>
      <c r="J67" s="239"/>
      <c r="K67" s="239"/>
      <c r="L67" s="239"/>
      <c r="M67" s="239"/>
      <c r="N67" s="239"/>
      <c r="O67" s="239"/>
      <c r="P67" s="239"/>
    </row>
    <row r="68" spans="1:16" ht="15" x14ac:dyDescent="0.2">
      <c r="A68" s="239"/>
      <c r="B68" s="239"/>
      <c r="C68" s="239"/>
      <c r="D68" s="239"/>
      <c r="E68" s="239"/>
      <c r="F68" s="239"/>
      <c r="G68" s="239"/>
      <c r="H68" s="239"/>
      <c r="I68" s="239"/>
      <c r="J68" s="239"/>
      <c r="K68" s="239"/>
      <c r="L68" s="239"/>
      <c r="M68" s="239"/>
      <c r="N68" s="239"/>
      <c r="O68" s="239"/>
      <c r="P68" s="239"/>
    </row>
    <row r="69" spans="1:16" ht="15" x14ac:dyDescent="0.2">
      <c r="A69" s="239"/>
      <c r="B69" s="239"/>
      <c r="C69" s="239"/>
      <c r="D69" s="239"/>
      <c r="E69" s="239"/>
      <c r="F69" s="239"/>
      <c r="G69" s="239"/>
      <c r="H69" s="239"/>
      <c r="I69" s="239"/>
      <c r="J69" s="239"/>
      <c r="K69" s="239"/>
      <c r="L69" s="239"/>
      <c r="M69" s="239"/>
      <c r="N69" s="239"/>
      <c r="O69" s="239"/>
      <c r="P69" s="239"/>
    </row>
    <row r="70" spans="1:16" ht="15" x14ac:dyDescent="0.2">
      <c r="A70" s="239"/>
      <c r="B70" s="239"/>
      <c r="C70" s="239"/>
      <c r="D70" s="239"/>
      <c r="E70" s="239"/>
      <c r="F70" s="239"/>
      <c r="G70" s="239"/>
      <c r="H70" s="239"/>
      <c r="I70" s="239"/>
      <c r="J70" s="239"/>
      <c r="K70" s="239"/>
      <c r="L70" s="239"/>
      <c r="M70" s="239"/>
      <c r="N70" s="239"/>
      <c r="O70" s="239"/>
      <c r="P70" s="239"/>
    </row>
    <row r="71" spans="1:16" ht="15" x14ac:dyDescent="0.2">
      <c r="A71" s="239"/>
      <c r="B71" s="239"/>
      <c r="C71" s="239"/>
      <c r="D71" s="239"/>
      <c r="E71" s="239"/>
      <c r="F71" s="239"/>
      <c r="G71" s="239"/>
      <c r="H71" s="239"/>
      <c r="I71" s="239"/>
      <c r="J71" s="239"/>
      <c r="K71" s="239"/>
      <c r="L71" s="239"/>
      <c r="M71" s="239"/>
      <c r="N71" s="239"/>
      <c r="O71" s="239"/>
      <c r="P71" s="239"/>
    </row>
    <row r="72" spans="1:16" ht="15" x14ac:dyDescent="0.2">
      <c r="A72" s="239"/>
      <c r="B72" s="239"/>
      <c r="C72" s="239"/>
      <c r="D72" s="239"/>
      <c r="E72" s="239"/>
      <c r="F72" s="239"/>
      <c r="G72" s="239"/>
      <c r="H72" s="239"/>
      <c r="I72" s="239"/>
      <c r="J72" s="239"/>
      <c r="K72" s="239"/>
      <c r="L72" s="239"/>
      <c r="M72" s="239"/>
      <c r="N72" s="239"/>
      <c r="O72" s="239"/>
      <c r="P72" s="239"/>
    </row>
    <row r="73" spans="1:16" ht="15" x14ac:dyDescent="0.2">
      <c r="A73" s="239"/>
      <c r="B73" s="239"/>
      <c r="C73" s="239"/>
      <c r="D73" s="239"/>
      <c r="E73" s="239"/>
      <c r="F73" s="239"/>
      <c r="G73" s="239"/>
      <c r="H73" s="239"/>
      <c r="I73" s="239"/>
      <c r="J73" s="239"/>
      <c r="K73" s="239"/>
      <c r="L73" s="239"/>
      <c r="M73" s="239"/>
      <c r="N73" s="239"/>
      <c r="O73" s="239"/>
      <c r="P73" s="239"/>
    </row>
    <row r="74" spans="1:16" ht="15" x14ac:dyDescent="0.2">
      <c r="A74" s="239"/>
      <c r="B74" s="239"/>
      <c r="C74" s="239"/>
      <c r="D74" s="239"/>
      <c r="E74" s="239"/>
      <c r="F74" s="239"/>
      <c r="G74" s="239"/>
      <c r="H74" s="239"/>
      <c r="I74" s="239"/>
      <c r="J74" s="239"/>
      <c r="K74" s="239"/>
      <c r="L74" s="239"/>
      <c r="M74" s="239"/>
      <c r="N74" s="239"/>
      <c r="O74" s="239"/>
      <c r="P74" s="239"/>
    </row>
    <row r="75" spans="1:16" ht="15" x14ac:dyDescent="0.2">
      <c r="A75" s="239"/>
      <c r="B75" s="239"/>
      <c r="C75" s="239"/>
      <c r="D75" s="239"/>
      <c r="E75" s="239"/>
      <c r="F75" s="239"/>
      <c r="G75" s="239"/>
      <c r="H75" s="239"/>
      <c r="I75" s="239"/>
      <c r="J75" s="239"/>
      <c r="K75" s="239"/>
      <c r="L75" s="239"/>
      <c r="M75" s="239"/>
      <c r="N75" s="239"/>
      <c r="O75" s="239"/>
      <c r="P75" s="239"/>
    </row>
    <row r="76" spans="1:16" ht="15" x14ac:dyDescent="0.2">
      <c r="A76" s="239"/>
      <c r="B76" s="239"/>
      <c r="C76" s="239"/>
      <c r="D76" s="239"/>
      <c r="E76" s="239"/>
      <c r="F76" s="239"/>
      <c r="G76" s="239"/>
      <c r="H76" s="239"/>
      <c r="I76" s="239"/>
      <c r="J76" s="239"/>
      <c r="K76" s="239"/>
      <c r="L76" s="239"/>
      <c r="M76" s="239"/>
      <c r="N76" s="239"/>
      <c r="O76" s="239"/>
      <c r="P76" s="239"/>
    </row>
    <row r="77" spans="1:16" ht="15" x14ac:dyDescent="0.2">
      <c r="A77" s="239"/>
      <c r="B77" s="239"/>
      <c r="C77" s="239"/>
      <c r="D77" s="239"/>
      <c r="E77" s="239"/>
      <c r="F77" s="239"/>
      <c r="G77" s="239"/>
      <c r="H77" s="239"/>
      <c r="I77" s="239"/>
      <c r="J77" s="239"/>
      <c r="K77" s="239"/>
      <c r="L77" s="239"/>
      <c r="M77" s="239"/>
      <c r="N77" s="239"/>
      <c r="O77" s="239"/>
      <c r="P77" s="239"/>
    </row>
    <row r="78" spans="1:16" ht="15" x14ac:dyDescent="0.2">
      <c r="A78" s="239"/>
      <c r="B78" s="239"/>
      <c r="C78" s="239"/>
      <c r="D78" s="239"/>
      <c r="E78" s="239"/>
      <c r="F78" s="239"/>
      <c r="G78" s="239"/>
      <c r="H78" s="239"/>
      <c r="I78" s="239"/>
      <c r="J78" s="239"/>
      <c r="K78" s="239"/>
      <c r="L78" s="239"/>
      <c r="M78" s="239"/>
      <c r="N78" s="239"/>
      <c r="O78" s="239"/>
      <c r="P78" s="239"/>
    </row>
    <row r="79" spans="1:16" ht="15" x14ac:dyDescent="0.2">
      <c r="A79" s="239"/>
      <c r="B79" s="239"/>
      <c r="C79" s="239"/>
      <c r="D79" s="239"/>
      <c r="E79" s="239"/>
      <c r="F79" s="239"/>
      <c r="G79" s="239"/>
      <c r="H79" s="239"/>
      <c r="I79" s="239"/>
      <c r="J79" s="239"/>
      <c r="K79" s="239"/>
      <c r="L79" s="239"/>
      <c r="M79" s="239"/>
      <c r="N79" s="239"/>
      <c r="O79" s="239"/>
      <c r="P79" s="239"/>
    </row>
    <row r="80" spans="1:16" ht="15" x14ac:dyDescent="0.2">
      <c r="A80" s="239"/>
      <c r="B80" s="239"/>
      <c r="C80" s="239"/>
      <c r="D80" s="239"/>
      <c r="E80" s="239"/>
      <c r="F80" s="239"/>
      <c r="G80" s="239"/>
      <c r="H80" s="239"/>
      <c r="I80" s="239"/>
      <c r="J80" s="239"/>
      <c r="K80" s="239"/>
      <c r="L80" s="239"/>
      <c r="M80" s="239"/>
      <c r="N80" s="239"/>
      <c r="O80" s="239"/>
      <c r="P80" s="239"/>
    </row>
    <row r="81" spans="1:16" ht="15" x14ac:dyDescent="0.2">
      <c r="A81" s="239"/>
      <c r="B81" s="239"/>
      <c r="C81" s="239"/>
      <c r="D81" s="239"/>
      <c r="E81" s="239"/>
      <c r="F81" s="239"/>
      <c r="G81" s="239"/>
      <c r="H81" s="239"/>
      <c r="I81" s="239"/>
      <c r="J81" s="239"/>
      <c r="K81" s="239"/>
      <c r="L81" s="239"/>
      <c r="M81" s="239"/>
      <c r="N81" s="239"/>
      <c r="O81" s="239"/>
      <c r="P81" s="239"/>
    </row>
    <row r="82" spans="1:16" ht="15" x14ac:dyDescent="0.2">
      <c r="A82" s="239"/>
      <c r="B82" s="239"/>
      <c r="C82" s="239"/>
      <c r="D82" s="239"/>
      <c r="E82" s="239"/>
      <c r="F82" s="239"/>
      <c r="G82" s="239"/>
      <c r="H82" s="239"/>
      <c r="I82" s="239"/>
      <c r="J82" s="239"/>
      <c r="K82" s="239"/>
      <c r="L82" s="239"/>
      <c r="M82" s="239"/>
      <c r="N82" s="239"/>
      <c r="O82" s="239"/>
      <c r="P82" s="239"/>
    </row>
    <row r="83" spans="1:16" ht="15" x14ac:dyDescent="0.2">
      <c r="A83" s="239"/>
      <c r="B83" s="239"/>
      <c r="C83" s="239"/>
      <c r="D83" s="239"/>
      <c r="E83" s="239"/>
      <c r="F83" s="239"/>
      <c r="G83" s="239"/>
      <c r="H83" s="239"/>
      <c r="I83" s="239"/>
      <c r="J83" s="239"/>
      <c r="K83" s="239"/>
      <c r="L83" s="239"/>
      <c r="M83" s="239"/>
      <c r="N83" s="239"/>
      <c r="O83" s="239"/>
      <c r="P83" s="239"/>
    </row>
    <row r="84" spans="1:16" ht="15" x14ac:dyDescent="0.2">
      <c r="A84" s="239"/>
      <c r="B84" s="239"/>
      <c r="C84" s="239"/>
      <c r="D84" s="239"/>
      <c r="E84" s="239"/>
      <c r="F84" s="239"/>
      <c r="G84" s="239"/>
      <c r="H84" s="239"/>
      <c r="I84" s="239"/>
      <c r="J84" s="239"/>
      <c r="K84" s="239"/>
      <c r="L84" s="239"/>
      <c r="M84" s="239"/>
      <c r="N84" s="239"/>
      <c r="O84" s="239"/>
      <c r="P84" s="239"/>
    </row>
    <row r="85" spans="1:16" ht="15" x14ac:dyDescent="0.2">
      <c r="A85" s="239"/>
      <c r="B85" s="239"/>
      <c r="C85" s="239"/>
      <c r="D85" s="239"/>
      <c r="E85" s="239"/>
      <c r="F85" s="239"/>
      <c r="G85" s="239"/>
      <c r="H85" s="239"/>
      <c r="I85" s="239"/>
      <c r="J85" s="239"/>
      <c r="K85" s="239"/>
      <c r="L85" s="239"/>
      <c r="M85" s="239"/>
      <c r="N85" s="239"/>
      <c r="O85" s="239"/>
      <c r="P85" s="239"/>
    </row>
    <row r="86" spans="1:16" ht="15" x14ac:dyDescent="0.2">
      <c r="A86" s="239"/>
      <c r="B86" s="239"/>
      <c r="C86" s="239"/>
      <c r="D86" s="239"/>
      <c r="E86" s="239"/>
      <c r="F86" s="239"/>
      <c r="G86" s="239"/>
      <c r="H86" s="239"/>
      <c r="I86" s="239"/>
      <c r="J86" s="239"/>
      <c r="K86" s="239"/>
      <c r="L86" s="239"/>
      <c r="M86" s="239"/>
      <c r="N86" s="239"/>
      <c r="O86" s="239"/>
      <c r="P86" s="239"/>
    </row>
    <row r="87" spans="1:16" ht="15" x14ac:dyDescent="0.2">
      <c r="A87" s="239"/>
      <c r="B87" s="239"/>
      <c r="C87" s="239"/>
      <c r="D87" s="239"/>
      <c r="E87" s="239"/>
      <c r="F87" s="239"/>
      <c r="G87" s="239"/>
      <c r="H87" s="239"/>
      <c r="I87" s="239"/>
      <c r="J87" s="239"/>
      <c r="K87" s="239"/>
      <c r="L87" s="239"/>
      <c r="M87" s="239"/>
      <c r="N87" s="239"/>
      <c r="O87" s="239"/>
      <c r="P87" s="239"/>
    </row>
    <row r="88" spans="1:16" ht="15" x14ac:dyDescent="0.2">
      <c r="A88" s="239"/>
      <c r="B88" s="239"/>
      <c r="C88" s="239"/>
      <c r="D88" s="239"/>
      <c r="E88" s="239"/>
      <c r="F88" s="239"/>
      <c r="G88" s="239"/>
      <c r="H88" s="239"/>
      <c r="I88" s="239"/>
      <c r="J88" s="239"/>
      <c r="K88" s="239"/>
      <c r="L88" s="239"/>
      <c r="M88" s="239"/>
      <c r="N88" s="239"/>
      <c r="O88" s="239"/>
      <c r="P88" s="239"/>
    </row>
    <row r="89" spans="1:16" ht="15" x14ac:dyDescent="0.2">
      <c r="A89" s="239"/>
      <c r="B89" s="239"/>
      <c r="C89" s="239"/>
      <c r="D89" s="239"/>
      <c r="E89" s="239"/>
      <c r="F89" s="239"/>
      <c r="G89" s="239"/>
      <c r="H89" s="239"/>
      <c r="I89" s="239"/>
      <c r="J89" s="239"/>
      <c r="K89" s="239"/>
      <c r="L89" s="239"/>
      <c r="M89" s="239"/>
      <c r="N89" s="239"/>
      <c r="O89" s="239"/>
      <c r="P89" s="239"/>
    </row>
    <row r="90" spans="1:16" ht="15" x14ac:dyDescent="0.2">
      <c r="A90" s="239"/>
      <c r="B90" s="239"/>
      <c r="C90" s="239"/>
      <c r="D90" s="239"/>
      <c r="E90" s="239"/>
      <c r="F90" s="239"/>
      <c r="G90" s="239"/>
      <c r="H90" s="239"/>
      <c r="I90" s="239"/>
      <c r="J90" s="239"/>
      <c r="K90" s="239"/>
      <c r="L90" s="239"/>
      <c r="M90" s="239"/>
      <c r="N90" s="239"/>
      <c r="O90" s="239"/>
      <c r="P90" s="239"/>
    </row>
    <row r="91" spans="1:16" ht="15" x14ac:dyDescent="0.2">
      <c r="A91" s="239"/>
      <c r="B91" s="239"/>
      <c r="C91" s="239"/>
      <c r="D91" s="239"/>
      <c r="E91" s="239"/>
      <c r="F91" s="239"/>
      <c r="G91" s="239"/>
      <c r="H91" s="239"/>
      <c r="I91" s="239"/>
      <c r="J91" s="239"/>
      <c r="K91" s="239"/>
      <c r="L91" s="239"/>
      <c r="M91" s="239"/>
      <c r="N91" s="239"/>
      <c r="O91" s="239"/>
      <c r="P91" s="239"/>
    </row>
    <row r="92" spans="1:16" ht="15" x14ac:dyDescent="0.2">
      <c r="A92" s="239"/>
      <c r="B92" s="239"/>
      <c r="C92" s="239"/>
      <c r="D92" s="239"/>
      <c r="E92" s="239"/>
      <c r="F92" s="239"/>
      <c r="G92" s="239"/>
      <c r="H92" s="239"/>
      <c r="I92" s="239"/>
      <c r="J92" s="239"/>
      <c r="K92" s="239"/>
      <c r="L92" s="239"/>
      <c r="M92" s="239"/>
      <c r="N92" s="239"/>
      <c r="O92" s="239"/>
      <c r="P92" s="239"/>
    </row>
    <row r="93" spans="1:16" ht="15" x14ac:dyDescent="0.2">
      <c r="A93" s="239"/>
      <c r="B93" s="239"/>
      <c r="C93" s="239"/>
      <c r="D93" s="239"/>
      <c r="E93" s="239"/>
      <c r="F93" s="239"/>
      <c r="G93" s="239"/>
      <c r="H93" s="239"/>
      <c r="I93" s="239"/>
      <c r="J93" s="239"/>
      <c r="K93" s="239"/>
      <c r="L93" s="239"/>
      <c r="M93" s="239"/>
      <c r="N93" s="239"/>
      <c r="O93" s="239"/>
      <c r="P93" s="239"/>
    </row>
    <row r="94" spans="1:16" ht="15" x14ac:dyDescent="0.2">
      <c r="A94" s="239"/>
      <c r="B94" s="239"/>
      <c r="C94" s="239"/>
      <c r="D94" s="239"/>
      <c r="E94" s="239"/>
      <c r="F94" s="239"/>
      <c r="G94" s="239"/>
      <c r="H94" s="239"/>
      <c r="I94" s="239"/>
      <c r="J94" s="239"/>
      <c r="K94" s="239"/>
      <c r="L94" s="239"/>
      <c r="M94" s="239"/>
      <c r="N94" s="239"/>
      <c r="O94" s="239"/>
      <c r="P94" s="239"/>
    </row>
    <row r="95" spans="1:16" ht="15" x14ac:dyDescent="0.2">
      <c r="A95" s="239"/>
      <c r="B95" s="239"/>
      <c r="C95" s="239"/>
      <c r="D95" s="239"/>
      <c r="E95" s="239"/>
      <c r="F95" s="239"/>
      <c r="G95" s="239"/>
      <c r="H95" s="239"/>
      <c r="I95" s="239"/>
      <c r="J95" s="239"/>
      <c r="K95" s="239"/>
      <c r="L95" s="239"/>
      <c r="M95" s="239"/>
      <c r="N95" s="239"/>
      <c r="O95" s="239"/>
      <c r="P95" s="239"/>
    </row>
    <row r="96" spans="1:16" ht="15" x14ac:dyDescent="0.2">
      <c r="A96" s="239"/>
      <c r="B96" s="239"/>
      <c r="C96" s="239"/>
      <c r="D96" s="239"/>
      <c r="E96" s="239"/>
      <c r="F96" s="239"/>
      <c r="G96" s="239"/>
      <c r="H96" s="239"/>
      <c r="I96" s="239"/>
      <c r="J96" s="239"/>
      <c r="K96" s="239"/>
      <c r="L96" s="239"/>
      <c r="M96" s="239"/>
      <c r="N96" s="239"/>
      <c r="O96" s="239"/>
      <c r="P96" s="239"/>
    </row>
    <row r="97" spans="1:16" ht="15" x14ac:dyDescent="0.2">
      <c r="A97" s="239"/>
      <c r="B97" s="239"/>
      <c r="C97" s="239"/>
      <c r="D97" s="239"/>
      <c r="E97" s="239"/>
      <c r="F97" s="239"/>
      <c r="G97" s="239"/>
      <c r="H97" s="239"/>
      <c r="I97" s="239"/>
      <c r="J97" s="239"/>
      <c r="K97" s="239"/>
      <c r="L97" s="239"/>
      <c r="M97" s="239"/>
      <c r="N97" s="239"/>
      <c r="O97" s="239"/>
      <c r="P97" s="239"/>
    </row>
    <row r="98" spans="1:16" ht="15" x14ac:dyDescent="0.2">
      <c r="A98" s="239"/>
      <c r="B98" s="239"/>
      <c r="C98" s="239"/>
      <c r="D98" s="239"/>
      <c r="E98" s="239"/>
      <c r="F98" s="239"/>
      <c r="G98" s="239"/>
      <c r="H98" s="239"/>
      <c r="I98" s="239"/>
      <c r="J98" s="239"/>
      <c r="K98" s="239"/>
      <c r="L98" s="239"/>
      <c r="M98" s="239"/>
      <c r="N98" s="239"/>
      <c r="O98" s="239"/>
      <c r="P98" s="239"/>
    </row>
    <row r="99" spans="1:16" ht="15" x14ac:dyDescent="0.2">
      <c r="A99" s="239"/>
      <c r="B99" s="239"/>
      <c r="C99" s="239"/>
      <c r="D99" s="239"/>
      <c r="E99" s="239"/>
      <c r="F99" s="239"/>
      <c r="G99" s="239"/>
      <c r="H99" s="239"/>
      <c r="I99" s="239"/>
      <c r="J99" s="239"/>
      <c r="K99" s="239"/>
      <c r="L99" s="239"/>
      <c r="M99" s="239"/>
      <c r="N99" s="239"/>
      <c r="O99" s="239"/>
      <c r="P99" s="239"/>
    </row>
    <row r="100" spans="1:16" ht="15" x14ac:dyDescent="0.2">
      <c r="A100" s="239"/>
      <c r="B100" s="239"/>
      <c r="C100" s="239"/>
      <c r="D100" s="239"/>
      <c r="E100" s="239"/>
      <c r="F100" s="239"/>
      <c r="G100" s="239"/>
      <c r="H100" s="239"/>
      <c r="I100" s="239"/>
      <c r="J100" s="239"/>
      <c r="K100" s="239"/>
      <c r="L100" s="239"/>
      <c r="M100" s="239"/>
      <c r="N100" s="239"/>
      <c r="O100" s="239"/>
      <c r="P100" s="239"/>
    </row>
    <row r="101" spans="1:16" ht="15" x14ac:dyDescent="0.2">
      <c r="A101" s="239"/>
      <c r="B101" s="239"/>
      <c r="C101" s="239"/>
      <c r="D101" s="239"/>
      <c r="E101" s="239"/>
      <c r="F101" s="239"/>
      <c r="G101" s="239"/>
      <c r="H101" s="239"/>
      <c r="I101" s="239"/>
      <c r="J101" s="239"/>
      <c r="K101" s="239"/>
      <c r="L101" s="239"/>
      <c r="M101" s="239"/>
      <c r="N101" s="239"/>
      <c r="O101" s="239"/>
      <c r="P101" s="239"/>
    </row>
    <row r="102" spans="1:16" ht="15" x14ac:dyDescent="0.2">
      <c r="A102" s="239"/>
      <c r="B102" s="239"/>
      <c r="C102" s="239"/>
      <c r="D102" s="239"/>
      <c r="E102" s="239"/>
      <c r="F102" s="239"/>
      <c r="G102" s="239"/>
      <c r="H102" s="239"/>
      <c r="I102" s="239"/>
      <c r="J102" s="239"/>
      <c r="K102" s="239"/>
      <c r="L102" s="239"/>
      <c r="M102" s="239"/>
      <c r="N102" s="239"/>
      <c r="O102" s="239"/>
      <c r="P102" s="239"/>
    </row>
    <row r="103" spans="1:16" ht="15" x14ac:dyDescent="0.2">
      <c r="A103" s="239"/>
      <c r="B103" s="239"/>
      <c r="C103" s="239"/>
      <c r="D103" s="239"/>
      <c r="E103" s="239"/>
      <c r="F103" s="239"/>
      <c r="G103" s="239"/>
      <c r="H103" s="239"/>
      <c r="I103" s="239"/>
      <c r="J103" s="239"/>
      <c r="K103" s="239"/>
      <c r="L103" s="239"/>
      <c r="M103" s="239"/>
      <c r="N103" s="239"/>
      <c r="O103" s="239"/>
      <c r="P103" s="239"/>
    </row>
    <row r="104" spans="1:16" ht="15" x14ac:dyDescent="0.2">
      <c r="A104" s="239"/>
      <c r="B104" s="239"/>
      <c r="C104" s="239"/>
      <c r="D104" s="239"/>
      <c r="E104" s="239"/>
      <c r="F104" s="239"/>
      <c r="G104" s="239"/>
      <c r="H104" s="239"/>
      <c r="I104" s="239"/>
      <c r="J104" s="239"/>
      <c r="K104" s="239"/>
      <c r="L104" s="239"/>
      <c r="M104" s="239"/>
      <c r="N104" s="239"/>
      <c r="O104" s="239"/>
      <c r="P104" s="239"/>
    </row>
    <row r="105" spans="1:16" ht="15" x14ac:dyDescent="0.2">
      <c r="A105" s="239"/>
      <c r="B105" s="239"/>
      <c r="C105" s="239"/>
      <c r="D105" s="239"/>
      <c r="E105" s="239"/>
      <c r="F105" s="239"/>
      <c r="G105" s="239"/>
      <c r="H105" s="239"/>
      <c r="I105" s="239"/>
      <c r="J105" s="239"/>
      <c r="K105" s="239"/>
      <c r="L105" s="239"/>
      <c r="M105" s="239"/>
      <c r="N105" s="239"/>
      <c r="O105" s="239"/>
      <c r="P105" s="239"/>
    </row>
    <row r="106" spans="1:16" ht="15" x14ac:dyDescent="0.2">
      <c r="A106" s="239"/>
      <c r="B106" s="239"/>
      <c r="C106" s="239"/>
      <c r="D106" s="239"/>
      <c r="E106" s="239"/>
      <c r="F106" s="239"/>
      <c r="G106" s="239"/>
      <c r="H106" s="239"/>
      <c r="I106" s="239"/>
      <c r="J106" s="239"/>
      <c r="K106" s="239"/>
      <c r="L106" s="239"/>
      <c r="M106" s="239"/>
      <c r="N106" s="239"/>
      <c r="O106" s="239"/>
      <c r="P106" s="239"/>
    </row>
    <row r="107" spans="1:16" ht="15" x14ac:dyDescent="0.2">
      <c r="A107" s="239"/>
      <c r="B107" s="239"/>
      <c r="C107" s="239"/>
      <c r="D107" s="239"/>
      <c r="E107" s="239"/>
      <c r="F107" s="239"/>
      <c r="G107" s="239"/>
      <c r="H107" s="239"/>
      <c r="I107" s="239"/>
      <c r="J107" s="239"/>
      <c r="K107" s="239"/>
      <c r="L107" s="239"/>
      <c r="M107" s="239"/>
      <c r="N107" s="239"/>
      <c r="O107" s="239"/>
      <c r="P107" s="239"/>
    </row>
    <row r="108" spans="1:16" ht="15" x14ac:dyDescent="0.2">
      <c r="A108" s="239"/>
      <c r="B108" s="239"/>
      <c r="C108" s="239"/>
      <c r="D108" s="239"/>
      <c r="E108" s="239"/>
      <c r="F108" s="239"/>
      <c r="G108" s="239"/>
      <c r="H108" s="239"/>
      <c r="I108" s="239"/>
      <c r="J108" s="239"/>
      <c r="K108" s="239"/>
      <c r="L108" s="239"/>
      <c r="M108" s="239"/>
      <c r="N108" s="239"/>
      <c r="O108" s="239"/>
      <c r="P108" s="239"/>
    </row>
    <row r="109" spans="1:16" ht="15" x14ac:dyDescent="0.2">
      <c r="A109" s="239"/>
      <c r="B109" s="239"/>
      <c r="C109" s="239"/>
      <c r="D109" s="239"/>
      <c r="E109" s="239"/>
      <c r="F109" s="239"/>
      <c r="G109" s="239"/>
      <c r="H109" s="239"/>
      <c r="I109" s="239"/>
      <c r="J109" s="239"/>
      <c r="K109" s="239"/>
      <c r="L109" s="239"/>
      <c r="M109" s="239"/>
      <c r="N109" s="239"/>
      <c r="O109" s="239"/>
      <c r="P109" s="239"/>
    </row>
    <row r="110" spans="1:16" ht="15" x14ac:dyDescent="0.2">
      <c r="A110" s="239"/>
      <c r="B110" s="239"/>
      <c r="C110" s="239"/>
      <c r="D110" s="239"/>
      <c r="E110" s="239"/>
      <c r="F110" s="239"/>
      <c r="G110" s="239"/>
      <c r="H110" s="239"/>
      <c r="I110" s="239"/>
      <c r="J110" s="239"/>
      <c r="K110" s="239"/>
      <c r="L110" s="239"/>
      <c r="M110" s="239"/>
      <c r="N110" s="239"/>
      <c r="O110" s="239"/>
      <c r="P110" s="239"/>
    </row>
    <row r="111" spans="1:16" ht="15" x14ac:dyDescent="0.2">
      <c r="A111" s="239"/>
      <c r="B111" s="239"/>
      <c r="C111" s="239"/>
      <c r="D111" s="239"/>
      <c r="E111" s="239"/>
      <c r="F111" s="239"/>
      <c r="G111" s="239"/>
      <c r="H111" s="239"/>
      <c r="I111" s="239"/>
      <c r="J111" s="239"/>
      <c r="K111" s="239"/>
      <c r="L111" s="239"/>
      <c r="M111" s="239"/>
      <c r="N111" s="239"/>
      <c r="O111" s="239"/>
      <c r="P111" s="239"/>
    </row>
    <row r="112" spans="1:16" ht="15" x14ac:dyDescent="0.2">
      <c r="A112" s="239"/>
      <c r="B112" s="239"/>
      <c r="C112" s="239"/>
      <c r="D112" s="239"/>
      <c r="E112" s="239"/>
      <c r="F112" s="239"/>
      <c r="G112" s="239"/>
      <c r="H112" s="239"/>
      <c r="I112" s="239"/>
      <c r="J112" s="239"/>
      <c r="K112" s="239"/>
      <c r="L112" s="239"/>
      <c r="M112" s="239"/>
      <c r="N112" s="239"/>
      <c r="O112" s="239"/>
      <c r="P112" s="239"/>
    </row>
    <row r="113" spans="1:16" ht="15" x14ac:dyDescent="0.2">
      <c r="A113" s="239"/>
      <c r="B113" s="239"/>
      <c r="C113" s="239"/>
      <c r="D113" s="239"/>
      <c r="E113" s="239"/>
      <c r="F113" s="239"/>
      <c r="G113" s="239"/>
      <c r="H113" s="239"/>
      <c r="I113" s="239"/>
      <c r="J113" s="239"/>
      <c r="K113" s="239"/>
      <c r="L113" s="239"/>
      <c r="M113" s="239"/>
      <c r="N113" s="239"/>
      <c r="O113" s="239"/>
      <c r="P113" s="239"/>
    </row>
    <row r="114" spans="1:16" ht="15" x14ac:dyDescent="0.2">
      <c r="A114" s="239"/>
      <c r="B114" s="239"/>
      <c r="C114" s="239"/>
      <c r="D114" s="239"/>
      <c r="E114" s="239"/>
      <c r="F114" s="239"/>
      <c r="G114" s="239"/>
      <c r="H114" s="239"/>
      <c r="I114" s="239"/>
      <c r="J114" s="239"/>
      <c r="K114" s="239"/>
      <c r="L114" s="239"/>
      <c r="M114" s="239"/>
      <c r="N114" s="239"/>
      <c r="O114" s="239"/>
      <c r="P114" s="239"/>
    </row>
  </sheetData>
  <sheetProtection algorithmName="SHA-512" hashValue="0iiqhWG+3aLAy0qpyLt1/qLb1kV5hkDYRsRuxwIhp2ycjPpHKCZomb8wINRoGow5Q2SF7EdkGtzki7h5AaZEmg==" saltValue="47Hf74HFYjm0HkanYelx6w=="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AI1:AL1"/>
    <mergeCell ref="AI2:AL2"/>
    <mergeCell ref="AM1:AP1"/>
    <mergeCell ref="AM2:AP2"/>
    <mergeCell ref="W1:Z1"/>
    <mergeCell ref="AA1:AD1"/>
    <mergeCell ref="AA2:AD2"/>
    <mergeCell ref="AE1:AH1"/>
    <mergeCell ref="AE2:AH2"/>
    <mergeCell ref="W2:Z2"/>
    <mergeCell ref="C2:F2"/>
    <mergeCell ref="G2:J2"/>
    <mergeCell ref="K2:N2"/>
    <mergeCell ref="O2:R2"/>
    <mergeCell ref="S2:V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85546875" defaultRowHeight="12.75" x14ac:dyDescent="0.2"/>
  <cols>
    <col min="1" max="1" width="13.7109375" style="237" customWidth="1"/>
    <col min="2" max="2" width="45.7109375" style="237" customWidth="1"/>
    <col min="3" max="10" width="18.7109375" style="237" customWidth="1"/>
    <col min="11" max="11" width="20.85546875" style="237" customWidth="1"/>
    <col min="12" max="14" width="18.7109375" style="237" customWidth="1"/>
    <col min="15" max="16384" width="8.85546875" style="237"/>
  </cols>
  <sheetData>
    <row r="1" spans="1:19" ht="15.75" x14ac:dyDescent="0.25">
      <c r="A1" s="258"/>
      <c r="B1" s="258"/>
      <c r="C1" s="242" t="s">
        <v>839</v>
      </c>
      <c r="D1" s="242" t="s">
        <v>839</v>
      </c>
      <c r="E1" s="242" t="s">
        <v>839</v>
      </c>
      <c r="F1" s="242" t="s">
        <v>839</v>
      </c>
      <c r="G1" s="242" t="s">
        <v>839</v>
      </c>
      <c r="H1" s="242" t="s">
        <v>839</v>
      </c>
      <c r="I1" s="242" t="s">
        <v>839</v>
      </c>
      <c r="J1" s="242" t="s">
        <v>839</v>
      </c>
      <c r="K1" s="242" t="s">
        <v>839</v>
      </c>
      <c r="L1" s="242" t="s">
        <v>839</v>
      </c>
      <c r="M1" s="242" t="s">
        <v>839</v>
      </c>
      <c r="N1" s="9" t="s">
        <v>854</v>
      </c>
      <c r="O1" s="242"/>
      <c r="P1" s="239"/>
      <c r="Q1" s="239"/>
      <c r="R1" s="239"/>
      <c r="S1" s="239"/>
    </row>
    <row r="2" spans="1:19" ht="15.75" customHeight="1" x14ac:dyDescent="0.25">
      <c r="A2" s="239"/>
      <c r="B2" s="239"/>
      <c r="C2" s="1677" t="s">
        <v>840</v>
      </c>
      <c r="D2" s="1677" t="s">
        <v>840</v>
      </c>
      <c r="E2" s="1677" t="s">
        <v>840</v>
      </c>
      <c r="F2" s="1677" t="s">
        <v>840</v>
      </c>
      <c r="G2" s="1677" t="s">
        <v>840</v>
      </c>
      <c r="H2" s="1677" t="s">
        <v>840</v>
      </c>
      <c r="I2" s="1677" t="s">
        <v>840</v>
      </c>
      <c r="J2" s="1677" t="s">
        <v>840</v>
      </c>
      <c r="K2" s="1677" t="s">
        <v>840</v>
      </c>
      <c r="L2" s="1677" t="s">
        <v>840</v>
      </c>
      <c r="M2" s="1677" t="s">
        <v>840</v>
      </c>
      <c r="N2" s="9" t="s">
        <v>860</v>
      </c>
      <c r="O2" s="242"/>
      <c r="P2" s="239"/>
      <c r="Q2" s="239"/>
      <c r="R2" s="239"/>
      <c r="S2" s="239"/>
    </row>
    <row r="3" spans="1:19" ht="15.75" x14ac:dyDescent="0.25">
      <c r="A3" s="242" t="s">
        <v>836</v>
      </c>
      <c r="B3" s="242"/>
      <c r="C3" s="1677"/>
      <c r="D3" s="1677"/>
      <c r="E3" s="1677"/>
      <c r="F3" s="1677"/>
      <c r="G3" s="1677"/>
      <c r="H3" s="1677"/>
      <c r="I3" s="1677"/>
      <c r="J3" s="1677"/>
      <c r="K3" s="1677"/>
      <c r="L3" s="1677"/>
      <c r="M3" s="1677"/>
      <c r="N3" s="9" t="s">
        <v>861</v>
      </c>
      <c r="O3" s="239"/>
      <c r="P3" s="239"/>
      <c r="Q3" s="239"/>
      <c r="R3" s="239"/>
      <c r="S3" s="239"/>
    </row>
    <row r="4" spans="1:19" ht="16.5" thickBot="1" x14ac:dyDescent="0.3">
      <c r="A4" s="243" t="s">
        <v>837</v>
      </c>
      <c r="B4" s="243" t="s">
        <v>838</v>
      </c>
      <c r="C4" s="1678"/>
      <c r="D4" s="1678"/>
      <c r="E4" s="1678"/>
      <c r="F4" s="1678"/>
      <c r="G4" s="1678"/>
      <c r="H4" s="1678"/>
      <c r="I4" s="1678"/>
      <c r="J4" s="1678"/>
      <c r="K4" s="1678"/>
      <c r="L4" s="1678"/>
      <c r="M4" s="1678"/>
      <c r="N4" s="515" t="s">
        <v>855</v>
      </c>
      <c r="O4" s="239"/>
      <c r="P4" s="239"/>
      <c r="Q4" s="239"/>
      <c r="R4" s="239"/>
      <c r="S4" s="239"/>
    </row>
    <row r="5" spans="1:19" customFormat="1" ht="17.100000000000001" customHeight="1" x14ac:dyDescent="0.25">
      <c r="A5" s="335"/>
      <c r="B5" s="516" t="s">
        <v>880</v>
      </c>
      <c r="C5" s="330"/>
      <c r="D5" s="330"/>
      <c r="E5" s="330"/>
      <c r="F5" s="330"/>
      <c r="G5" s="330"/>
      <c r="H5" s="330"/>
      <c r="I5" s="330"/>
      <c r="J5" s="330"/>
      <c r="K5" s="330"/>
      <c r="L5" s="330"/>
      <c r="M5" s="330"/>
      <c r="N5" s="330"/>
      <c r="O5" s="6"/>
      <c r="P5" s="6"/>
      <c r="Q5" s="6"/>
      <c r="R5" s="6"/>
      <c r="S5" s="6"/>
    </row>
    <row r="6" spans="1:19" ht="17.100000000000001" customHeight="1" x14ac:dyDescent="0.2">
      <c r="A6" s="275">
        <v>101000</v>
      </c>
      <c r="B6" s="239" t="s">
        <v>881</v>
      </c>
      <c r="C6" s="245"/>
      <c r="D6" s="245"/>
      <c r="E6" s="245"/>
      <c r="F6" s="245"/>
      <c r="G6" s="245"/>
      <c r="H6" s="245"/>
      <c r="I6" s="245"/>
      <c r="J6" s="245"/>
      <c r="K6" s="245"/>
      <c r="L6" s="245"/>
      <c r="M6" s="245"/>
      <c r="N6" s="253">
        <f t="shared" ref="N6:N11" si="0">SUM(C6:M6)</f>
        <v>0</v>
      </c>
      <c r="O6" s="239"/>
      <c r="P6" s="239"/>
      <c r="Q6" s="239"/>
      <c r="R6" s="239"/>
      <c r="S6" s="239"/>
    </row>
    <row r="7" spans="1:19" ht="17.100000000000001" customHeight="1" x14ac:dyDescent="0.2">
      <c r="A7" s="275">
        <v>103000</v>
      </c>
      <c r="B7" s="239" t="s">
        <v>1003</v>
      </c>
      <c r="C7" s="245"/>
      <c r="D7" s="245"/>
      <c r="E7" s="245"/>
      <c r="F7" s="245"/>
      <c r="G7" s="245"/>
      <c r="H7" s="245"/>
      <c r="I7" s="245"/>
      <c r="J7" s="245"/>
      <c r="K7" s="245"/>
      <c r="L7" s="245"/>
      <c r="M7" s="245"/>
      <c r="N7" s="253">
        <f t="shared" si="0"/>
        <v>0</v>
      </c>
      <c r="O7" s="239"/>
      <c r="P7" s="239"/>
      <c r="Q7" s="239"/>
      <c r="R7" s="239"/>
      <c r="S7" s="239"/>
    </row>
    <row r="8" spans="1:19" ht="17.100000000000001" customHeight="1" x14ac:dyDescent="0.2">
      <c r="A8" s="275">
        <v>101100</v>
      </c>
      <c r="B8" s="239" t="s">
        <v>882</v>
      </c>
      <c r="C8" s="245"/>
      <c r="D8" s="245"/>
      <c r="E8" s="245"/>
      <c r="F8" s="245"/>
      <c r="G8" s="245"/>
      <c r="H8" s="245"/>
      <c r="I8" s="245"/>
      <c r="J8" s="245"/>
      <c r="K8" s="245"/>
      <c r="L8" s="245"/>
      <c r="M8" s="245"/>
      <c r="N8" s="253">
        <f t="shared" si="0"/>
        <v>0</v>
      </c>
      <c r="O8" s="239"/>
      <c r="P8" s="239"/>
      <c r="Q8" s="239"/>
      <c r="R8" s="239"/>
      <c r="S8" s="239"/>
    </row>
    <row r="9" spans="1:19" ht="17.100000000000001" customHeight="1" x14ac:dyDescent="0.2">
      <c r="A9" s="275">
        <v>102000</v>
      </c>
      <c r="B9" s="239" t="s">
        <v>841</v>
      </c>
      <c r="C9" s="245"/>
      <c r="D9" s="245"/>
      <c r="E9" s="245"/>
      <c r="F9" s="245"/>
      <c r="G9" s="245"/>
      <c r="H9" s="245"/>
      <c r="I9" s="245"/>
      <c r="J9" s="245"/>
      <c r="K9" s="245"/>
      <c r="L9" s="245"/>
      <c r="M9" s="245"/>
      <c r="N9" s="253">
        <f t="shared" si="0"/>
        <v>0</v>
      </c>
      <c r="O9" s="239"/>
      <c r="P9" s="239"/>
      <c r="Q9" s="239"/>
      <c r="R9" s="239"/>
      <c r="S9" s="239"/>
    </row>
    <row r="10" spans="1:19" ht="17.100000000000001" customHeight="1" x14ac:dyDescent="0.2">
      <c r="A10" s="275">
        <v>102300</v>
      </c>
      <c r="B10" s="239" t="s">
        <v>842</v>
      </c>
      <c r="C10" s="245"/>
      <c r="D10" s="245"/>
      <c r="E10" s="245"/>
      <c r="F10" s="245"/>
      <c r="G10" s="245"/>
      <c r="H10" s="245"/>
      <c r="I10" s="245"/>
      <c r="J10" s="245"/>
      <c r="K10" s="245"/>
      <c r="L10" s="245"/>
      <c r="M10" s="245"/>
      <c r="N10" s="253">
        <f t="shared" si="0"/>
        <v>0</v>
      </c>
      <c r="O10" s="239"/>
      <c r="P10" s="239"/>
      <c r="Q10" s="239"/>
      <c r="R10" s="239"/>
      <c r="S10" s="239"/>
    </row>
    <row r="11" spans="1:19" ht="17.100000000000001" customHeight="1" x14ac:dyDescent="0.2">
      <c r="A11" s="275">
        <v>106000</v>
      </c>
      <c r="B11" s="239" t="s">
        <v>843</v>
      </c>
      <c r="C11" s="245"/>
      <c r="D11" s="245"/>
      <c r="E11" s="245"/>
      <c r="F11" s="245"/>
      <c r="G11" s="245"/>
      <c r="H11" s="245"/>
      <c r="I11" s="245"/>
      <c r="J11" s="245"/>
      <c r="K11" s="245"/>
      <c r="L11" s="245"/>
      <c r="M11" s="245"/>
      <c r="N11" s="253">
        <f t="shared" si="0"/>
        <v>0</v>
      </c>
      <c r="O11" s="239"/>
      <c r="P11" s="239"/>
      <c r="Q11" s="239"/>
      <c r="R11" s="239"/>
      <c r="S11" s="239"/>
    </row>
    <row r="12" spans="1:19" customFormat="1" ht="17.100000000000001" customHeight="1" x14ac:dyDescent="0.2">
      <c r="A12" s="335"/>
      <c r="B12" s="6" t="s">
        <v>844</v>
      </c>
      <c r="C12" s="253"/>
      <c r="D12" s="253"/>
      <c r="E12" s="253"/>
      <c r="F12" s="253"/>
      <c r="G12" s="253"/>
      <c r="H12" s="253"/>
      <c r="I12" s="253"/>
      <c r="J12" s="253"/>
      <c r="K12" s="253"/>
      <c r="L12" s="253"/>
      <c r="M12" s="253"/>
      <c r="N12" s="253"/>
      <c r="O12" s="6"/>
      <c r="P12" s="6"/>
      <c r="Q12" s="6"/>
      <c r="R12" s="6"/>
      <c r="S12" s="6"/>
    </row>
    <row r="13" spans="1:19" ht="17.100000000000001" customHeight="1" x14ac:dyDescent="0.2">
      <c r="A13" s="275">
        <v>111000</v>
      </c>
      <c r="B13" s="239" t="s">
        <v>845</v>
      </c>
      <c r="C13" s="245"/>
      <c r="D13" s="245"/>
      <c r="E13" s="245"/>
      <c r="F13" s="245"/>
      <c r="G13" s="245"/>
      <c r="H13" s="245"/>
      <c r="I13" s="245"/>
      <c r="J13" s="245"/>
      <c r="K13" s="245"/>
      <c r="L13" s="245"/>
      <c r="M13" s="245"/>
      <c r="N13" s="253">
        <f t="shared" ref="N13:N26" si="1">SUM(C13:M13)</f>
        <v>0</v>
      </c>
      <c r="O13" s="239"/>
      <c r="P13" s="239"/>
      <c r="Q13" s="239"/>
      <c r="R13" s="239"/>
      <c r="S13" s="239"/>
    </row>
    <row r="14" spans="1:19" ht="17.100000000000001" customHeight="1" x14ac:dyDescent="0.2">
      <c r="A14" s="275">
        <v>113000</v>
      </c>
      <c r="B14" s="239" t="s">
        <v>846</v>
      </c>
      <c r="C14" s="245"/>
      <c r="D14" s="245"/>
      <c r="E14" s="245"/>
      <c r="F14" s="245"/>
      <c r="G14" s="245"/>
      <c r="H14" s="245"/>
      <c r="I14" s="245"/>
      <c r="J14" s="245"/>
      <c r="K14" s="245"/>
      <c r="L14" s="245"/>
      <c r="M14" s="245"/>
      <c r="N14" s="253">
        <f t="shared" si="1"/>
        <v>0</v>
      </c>
      <c r="O14" s="239"/>
      <c r="P14" s="239"/>
      <c r="Q14" s="239"/>
      <c r="R14" s="239"/>
      <c r="S14" s="239"/>
    </row>
    <row r="15" spans="1:19" ht="17.100000000000001" customHeight="1" x14ac:dyDescent="0.2">
      <c r="A15" s="275">
        <v>114000</v>
      </c>
      <c r="B15" s="239" t="s">
        <v>847</v>
      </c>
      <c r="C15" s="245"/>
      <c r="D15" s="245"/>
      <c r="E15" s="245"/>
      <c r="F15" s="245"/>
      <c r="G15" s="245"/>
      <c r="H15" s="245"/>
      <c r="I15" s="245"/>
      <c r="J15" s="245"/>
      <c r="K15" s="245"/>
      <c r="L15" s="245"/>
      <c r="M15" s="245"/>
      <c r="N15" s="253">
        <f t="shared" si="1"/>
        <v>0</v>
      </c>
      <c r="O15" s="239"/>
      <c r="P15" s="239"/>
      <c r="Q15" s="239"/>
      <c r="R15" s="239"/>
      <c r="S15" s="239"/>
    </row>
    <row r="16" spans="1:19" ht="17.100000000000001" customHeight="1" x14ac:dyDescent="0.2">
      <c r="A16" s="275">
        <v>115000</v>
      </c>
      <c r="B16" s="239" t="s">
        <v>848</v>
      </c>
      <c r="C16" s="245"/>
      <c r="D16" s="245"/>
      <c r="E16" s="245"/>
      <c r="F16" s="245"/>
      <c r="G16" s="245"/>
      <c r="H16" s="245"/>
      <c r="I16" s="245"/>
      <c r="J16" s="245"/>
      <c r="K16" s="245"/>
      <c r="L16" s="245"/>
      <c r="M16" s="245"/>
      <c r="N16" s="253">
        <f t="shared" si="1"/>
        <v>0</v>
      </c>
      <c r="O16" s="239"/>
      <c r="P16" s="239"/>
      <c r="Q16" s="239"/>
      <c r="R16" s="239"/>
      <c r="S16" s="239"/>
    </row>
    <row r="17" spans="1:19" ht="17.100000000000001" customHeight="1" x14ac:dyDescent="0.2">
      <c r="A17" s="275">
        <v>116000</v>
      </c>
      <c r="B17" s="239" t="s">
        <v>849</v>
      </c>
      <c r="C17" s="245"/>
      <c r="D17" s="245"/>
      <c r="E17" s="245"/>
      <c r="F17" s="245"/>
      <c r="G17" s="245"/>
      <c r="H17" s="245"/>
      <c r="I17" s="245"/>
      <c r="J17" s="245"/>
      <c r="K17" s="245"/>
      <c r="L17" s="245"/>
      <c r="M17" s="245"/>
      <c r="N17" s="253">
        <f t="shared" si="1"/>
        <v>0</v>
      </c>
      <c r="O17" s="239"/>
      <c r="P17" s="239"/>
      <c r="Q17" s="239"/>
      <c r="R17" s="239"/>
      <c r="S17" s="239"/>
    </row>
    <row r="18" spans="1:19" ht="17.100000000000001" customHeight="1" x14ac:dyDescent="0.2">
      <c r="A18" s="275">
        <v>118000</v>
      </c>
      <c r="B18" s="239" t="s">
        <v>694</v>
      </c>
      <c r="C18" s="245"/>
      <c r="D18" s="245"/>
      <c r="E18" s="245"/>
      <c r="F18" s="245"/>
      <c r="G18" s="245"/>
      <c r="H18" s="245"/>
      <c r="I18" s="245"/>
      <c r="J18" s="245"/>
      <c r="K18" s="245"/>
      <c r="L18" s="245"/>
      <c r="M18" s="245"/>
      <c r="N18" s="253">
        <f t="shared" si="1"/>
        <v>0</v>
      </c>
      <c r="O18" s="239"/>
      <c r="P18" s="239"/>
      <c r="Q18" s="239"/>
      <c r="R18" s="239"/>
      <c r="S18" s="239"/>
    </row>
    <row r="19" spans="1:19" ht="30" customHeight="1" x14ac:dyDescent="0.2">
      <c r="A19" s="275">
        <v>120000</v>
      </c>
      <c r="B19" s="246" t="s">
        <v>548</v>
      </c>
      <c r="C19" s="245"/>
      <c r="D19" s="245"/>
      <c r="E19" s="245"/>
      <c r="F19" s="245"/>
      <c r="G19" s="245"/>
      <c r="H19" s="245"/>
      <c r="I19" s="245"/>
      <c r="J19" s="245"/>
      <c r="K19" s="245"/>
      <c r="L19" s="245"/>
      <c r="M19" s="245"/>
      <c r="N19" s="253">
        <f t="shared" si="1"/>
        <v>0</v>
      </c>
      <c r="O19" s="239"/>
      <c r="P19" s="239"/>
      <c r="Q19" s="239"/>
      <c r="R19" s="239"/>
      <c r="S19" s="239"/>
    </row>
    <row r="20" spans="1:19" ht="16.5" customHeight="1" x14ac:dyDescent="0.2">
      <c r="A20" s="336">
        <v>127500</v>
      </c>
      <c r="B20" s="517" t="s">
        <v>2749</v>
      </c>
      <c r="C20" s="245"/>
      <c r="D20" s="245"/>
      <c r="E20" s="245"/>
      <c r="F20" s="245"/>
      <c r="G20" s="245"/>
      <c r="H20" s="245"/>
      <c r="I20" s="245"/>
      <c r="J20" s="245"/>
      <c r="K20" s="245"/>
      <c r="L20" s="245"/>
      <c r="M20" s="245"/>
      <c r="N20" s="253">
        <f t="shared" si="1"/>
        <v>0</v>
      </c>
      <c r="O20" s="239"/>
      <c r="P20" s="239"/>
      <c r="Q20" s="239"/>
      <c r="R20" s="239"/>
      <c r="S20" s="239"/>
    </row>
    <row r="21" spans="1:19" ht="17.100000000000001" customHeight="1" x14ac:dyDescent="0.2">
      <c r="A21" s="275">
        <v>131000</v>
      </c>
      <c r="B21" s="239" t="s">
        <v>217</v>
      </c>
      <c r="C21" s="245"/>
      <c r="D21" s="245"/>
      <c r="E21" s="245"/>
      <c r="F21" s="245"/>
      <c r="G21" s="245"/>
      <c r="H21" s="245"/>
      <c r="I21" s="245"/>
      <c r="J21" s="245"/>
      <c r="K21" s="245"/>
      <c r="L21" s="245"/>
      <c r="M21" s="245"/>
      <c r="N21" s="253">
        <f t="shared" si="1"/>
        <v>0</v>
      </c>
      <c r="O21" s="239"/>
      <c r="P21" s="239"/>
      <c r="Q21" s="239"/>
      <c r="R21" s="239"/>
      <c r="S21" s="239"/>
    </row>
    <row r="22" spans="1:19" ht="17.100000000000001" customHeight="1" x14ac:dyDescent="0.2">
      <c r="A22" s="275">
        <v>132000</v>
      </c>
      <c r="B22" s="239" t="s">
        <v>218</v>
      </c>
      <c r="C22" s="245"/>
      <c r="D22" s="245"/>
      <c r="E22" s="245"/>
      <c r="F22" s="245"/>
      <c r="G22" s="245"/>
      <c r="H22" s="245"/>
      <c r="I22" s="245"/>
      <c r="J22" s="245"/>
      <c r="K22" s="245"/>
      <c r="L22" s="245"/>
      <c r="M22" s="245"/>
      <c r="N22" s="253">
        <f t="shared" si="1"/>
        <v>0</v>
      </c>
      <c r="O22" s="239"/>
      <c r="P22" s="239"/>
      <c r="Q22" s="239"/>
      <c r="R22" s="239"/>
      <c r="S22" s="239"/>
    </row>
    <row r="23" spans="1:19" ht="17.100000000000001" customHeight="1" x14ac:dyDescent="0.2">
      <c r="A23" s="275">
        <v>133000</v>
      </c>
      <c r="B23" s="239" t="s">
        <v>1007</v>
      </c>
      <c r="C23" s="245"/>
      <c r="D23" s="245"/>
      <c r="E23" s="245"/>
      <c r="F23" s="245"/>
      <c r="G23" s="245"/>
      <c r="H23" s="245"/>
      <c r="I23" s="245"/>
      <c r="J23" s="245"/>
      <c r="K23" s="245"/>
      <c r="L23" s="245"/>
      <c r="M23" s="245"/>
      <c r="N23" s="253">
        <f t="shared" si="1"/>
        <v>0</v>
      </c>
      <c r="O23" s="239"/>
      <c r="P23" s="239"/>
      <c r="Q23" s="239"/>
      <c r="R23" s="239"/>
      <c r="S23" s="239"/>
    </row>
    <row r="24" spans="1:19" ht="17.100000000000001" customHeight="1" x14ac:dyDescent="0.2">
      <c r="A24" s="275">
        <v>140000</v>
      </c>
      <c r="B24" s="239" t="s">
        <v>174</v>
      </c>
      <c r="C24" s="245"/>
      <c r="D24" s="245"/>
      <c r="E24" s="245"/>
      <c r="F24" s="245"/>
      <c r="G24" s="245"/>
      <c r="H24" s="245"/>
      <c r="I24" s="245"/>
      <c r="J24" s="245"/>
      <c r="K24" s="245"/>
      <c r="L24" s="245"/>
      <c r="M24" s="245"/>
      <c r="N24" s="253">
        <f t="shared" si="1"/>
        <v>0</v>
      </c>
      <c r="O24" s="239"/>
      <c r="P24" s="239"/>
      <c r="Q24" s="239"/>
      <c r="R24" s="239"/>
      <c r="S24" s="239"/>
    </row>
    <row r="25" spans="1:19" ht="17.100000000000001" customHeight="1" x14ac:dyDescent="0.2">
      <c r="A25" s="275">
        <v>150000</v>
      </c>
      <c r="B25" s="239" t="s">
        <v>885</v>
      </c>
      <c r="C25" s="245"/>
      <c r="D25" s="245"/>
      <c r="E25" s="245"/>
      <c r="F25" s="245"/>
      <c r="G25" s="245"/>
      <c r="H25" s="245"/>
      <c r="I25" s="245"/>
      <c r="J25" s="245"/>
      <c r="K25" s="245"/>
      <c r="L25" s="245"/>
      <c r="M25" s="245"/>
      <c r="N25" s="253">
        <f t="shared" si="1"/>
        <v>0</v>
      </c>
      <c r="O25" s="239"/>
      <c r="P25" s="239"/>
      <c r="Q25" s="239"/>
      <c r="R25" s="239"/>
      <c r="S25" s="239"/>
    </row>
    <row r="26" spans="1:19" ht="17.100000000000001" customHeight="1" thickBot="1" x14ac:dyDescent="0.25">
      <c r="A26" s="275">
        <v>170000</v>
      </c>
      <c r="B26" s="239" t="s">
        <v>152</v>
      </c>
      <c r="C26" s="247"/>
      <c r="D26" s="247"/>
      <c r="E26" s="247"/>
      <c r="F26" s="247"/>
      <c r="G26" s="247"/>
      <c r="H26" s="247"/>
      <c r="I26" s="247"/>
      <c r="J26" s="247"/>
      <c r="K26" s="247"/>
      <c r="L26" s="247"/>
      <c r="M26" s="247"/>
      <c r="N26" s="254">
        <f t="shared" si="1"/>
        <v>0</v>
      </c>
      <c r="O26" s="239"/>
      <c r="P26" s="239"/>
      <c r="Q26" s="239"/>
      <c r="R26" s="239"/>
      <c r="S26" s="239"/>
    </row>
    <row r="27" spans="1:19" customFormat="1" ht="17.100000000000001" customHeight="1" x14ac:dyDescent="0.25">
      <c r="A27" s="335"/>
      <c r="B27" s="9" t="s">
        <v>850</v>
      </c>
      <c r="C27" s="253">
        <f>SUM(C6:C26)</f>
        <v>0</v>
      </c>
      <c r="D27" s="253">
        <f t="shared" ref="D27:N27" si="2">SUM(D6:D26)</f>
        <v>0</v>
      </c>
      <c r="E27" s="253">
        <f t="shared" si="2"/>
        <v>0</v>
      </c>
      <c r="F27" s="253">
        <f t="shared" si="2"/>
        <v>0</v>
      </c>
      <c r="G27" s="253">
        <f t="shared" si="2"/>
        <v>0</v>
      </c>
      <c r="H27" s="253">
        <f t="shared" si="2"/>
        <v>0</v>
      </c>
      <c r="I27" s="253">
        <f t="shared" si="2"/>
        <v>0</v>
      </c>
      <c r="J27" s="253">
        <f t="shared" si="2"/>
        <v>0</v>
      </c>
      <c r="K27" s="253">
        <f t="shared" si="2"/>
        <v>0</v>
      </c>
      <c r="L27" s="253">
        <f t="shared" si="2"/>
        <v>0</v>
      </c>
      <c r="M27" s="253">
        <f t="shared" si="2"/>
        <v>0</v>
      </c>
      <c r="N27" s="253">
        <f t="shared" si="2"/>
        <v>0</v>
      </c>
      <c r="O27" s="6"/>
      <c r="P27" s="6"/>
      <c r="Q27" s="6"/>
      <c r="R27" s="6"/>
      <c r="S27" s="6"/>
    </row>
    <row r="28" spans="1:19" customFormat="1" ht="9.75" customHeight="1" x14ac:dyDescent="0.25">
      <c r="A28" s="335"/>
      <c r="B28" s="9"/>
      <c r="C28" s="253"/>
      <c r="D28" s="253"/>
      <c r="E28" s="253"/>
      <c r="F28" s="253"/>
      <c r="G28" s="253"/>
      <c r="H28" s="253"/>
      <c r="I28" s="253"/>
      <c r="J28" s="253"/>
      <c r="K28" s="253"/>
      <c r="L28" s="253"/>
      <c r="M28" s="253"/>
      <c r="N28" s="253"/>
      <c r="O28" s="6"/>
      <c r="P28" s="6"/>
      <c r="Q28" s="6"/>
      <c r="R28" s="6"/>
      <c r="S28" s="6"/>
    </row>
    <row r="29" spans="1:19" customFormat="1" ht="17.100000000000001" customHeight="1" x14ac:dyDescent="0.25">
      <c r="A29" s="336"/>
      <c r="B29" s="516" t="s">
        <v>1467</v>
      </c>
      <c r="C29" s="253"/>
      <c r="D29" s="253"/>
      <c r="E29" s="253"/>
      <c r="F29" s="253"/>
      <c r="G29" s="253"/>
      <c r="H29" s="253"/>
      <c r="I29" s="253"/>
      <c r="J29" s="253"/>
      <c r="K29" s="253"/>
      <c r="L29" s="253"/>
      <c r="M29" s="253"/>
      <c r="N29" s="253"/>
      <c r="O29" s="6"/>
      <c r="P29" s="6"/>
      <c r="Q29" s="6"/>
      <c r="R29" s="6"/>
      <c r="S29" s="6"/>
    </row>
    <row r="30" spans="1:19" ht="17.100000000000001" customHeight="1" x14ac:dyDescent="0.2">
      <c r="A30" s="275">
        <v>190000</v>
      </c>
      <c r="B30" s="239" t="s">
        <v>1468</v>
      </c>
      <c r="C30" s="245"/>
      <c r="D30" s="245"/>
      <c r="E30" s="245"/>
      <c r="F30" s="245"/>
      <c r="G30" s="245"/>
      <c r="H30" s="245"/>
      <c r="I30" s="245"/>
      <c r="J30" s="245"/>
      <c r="K30" s="245"/>
      <c r="L30" s="245"/>
      <c r="M30" s="245"/>
      <c r="N30" s="253">
        <f>SUM(C30:M30)</f>
        <v>0</v>
      </c>
      <c r="O30" s="239"/>
      <c r="P30" s="239"/>
      <c r="Q30" s="239"/>
      <c r="R30" s="239"/>
      <c r="S30" s="239"/>
    </row>
    <row r="31" spans="1:19" ht="17.100000000000001" customHeight="1" thickBot="1" x14ac:dyDescent="0.25">
      <c r="A31" s="275" t="s">
        <v>1516</v>
      </c>
      <c r="B31" s="239" t="s">
        <v>1477</v>
      </c>
      <c r="C31" s="247"/>
      <c r="D31" s="247"/>
      <c r="E31" s="247"/>
      <c r="F31" s="247"/>
      <c r="G31" s="247"/>
      <c r="H31" s="247"/>
      <c r="I31" s="247"/>
      <c r="J31" s="247"/>
      <c r="K31" s="247"/>
      <c r="L31" s="247"/>
      <c r="M31" s="247"/>
      <c r="N31" s="254">
        <f>SUM(C31:M31)</f>
        <v>0</v>
      </c>
      <c r="O31" s="239"/>
      <c r="P31" s="239"/>
      <c r="Q31" s="239"/>
      <c r="R31" s="239"/>
      <c r="S31" s="239"/>
    </row>
    <row r="32" spans="1:19" customFormat="1" ht="17.100000000000001" customHeight="1" x14ac:dyDescent="0.25">
      <c r="A32" s="336"/>
      <c r="B32" s="9" t="s">
        <v>1469</v>
      </c>
      <c r="C32" s="253">
        <f>SUM(C30:C31)</f>
        <v>0</v>
      </c>
      <c r="D32" s="253">
        <f t="shared" ref="D32:N32" si="3">SUM(D30:D31)</f>
        <v>0</v>
      </c>
      <c r="E32" s="253">
        <f t="shared" si="3"/>
        <v>0</v>
      </c>
      <c r="F32" s="253">
        <f t="shared" si="3"/>
        <v>0</v>
      </c>
      <c r="G32" s="253">
        <f t="shared" si="3"/>
        <v>0</v>
      </c>
      <c r="H32" s="253">
        <f t="shared" si="3"/>
        <v>0</v>
      </c>
      <c r="I32" s="253">
        <f t="shared" si="3"/>
        <v>0</v>
      </c>
      <c r="J32" s="253">
        <f t="shared" si="3"/>
        <v>0</v>
      </c>
      <c r="K32" s="253">
        <f t="shared" si="3"/>
        <v>0</v>
      </c>
      <c r="L32" s="253">
        <f t="shared" si="3"/>
        <v>0</v>
      </c>
      <c r="M32" s="253">
        <f t="shared" si="3"/>
        <v>0</v>
      </c>
      <c r="N32" s="253">
        <f t="shared" si="3"/>
        <v>0</v>
      </c>
      <c r="O32" s="6"/>
      <c r="P32" s="6"/>
      <c r="Q32" s="6"/>
      <c r="R32" s="6"/>
      <c r="S32" s="6"/>
    </row>
    <row r="33" spans="1:19" customFormat="1" ht="9.75" customHeight="1" x14ac:dyDescent="0.2">
      <c r="A33" s="335"/>
      <c r="B33" s="6"/>
      <c r="C33" s="253"/>
      <c r="D33" s="253"/>
      <c r="E33" s="253"/>
      <c r="F33" s="253"/>
      <c r="G33" s="253"/>
      <c r="H33" s="253"/>
      <c r="I33" s="253"/>
      <c r="J33" s="253"/>
      <c r="K33" s="253"/>
      <c r="L33" s="253"/>
      <c r="M33" s="253"/>
      <c r="N33" s="253"/>
      <c r="O33" s="6"/>
      <c r="P33" s="6"/>
      <c r="Q33" s="6"/>
      <c r="R33" s="6"/>
      <c r="S33" s="6"/>
    </row>
    <row r="34" spans="1:19" customFormat="1" ht="17.100000000000001" customHeight="1" x14ac:dyDescent="0.25">
      <c r="A34" s="335"/>
      <c r="B34" s="8" t="s">
        <v>890</v>
      </c>
      <c r="C34" s="253"/>
      <c r="D34" s="253"/>
      <c r="E34" s="253"/>
      <c r="F34" s="253"/>
      <c r="G34" s="253"/>
      <c r="H34" s="253"/>
      <c r="I34" s="253"/>
      <c r="J34" s="253"/>
      <c r="K34" s="253"/>
      <c r="L34" s="253"/>
      <c r="M34" s="253"/>
      <c r="N34" s="253"/>
      <c r="O34" s="6"/>
      <c r="P34" s="6"/>
      <c r="Q34" s="6"/>
      <c r="R34" s="6"/>
      <c r="S34" s="6"/>
    </row>
    <row r="35" spans="1:19" ht="17.100000000000001" customHeight="1" x14ac:dyDescent="0.2">
      <c r="A35" s="275">
        <v>201000</v>
      </c>
      <c r="B35" s="239" t="s">
        <v>606</v>
      </c>
      <c r="C35" s="245"/>
      <c r="D35" s="245"/>
      <c r="E35" s="245"/>
      <c r="F35" s="245"/>
      <c r="G35" s="245"/>
      <c r="H35" s="245"/>
      <c r="I35" s="245"/>
      <c r="J35" s="245"/>
      <c r="K35" s="245"/>
      <c r="L35" s="245"/>
      <c r="M35" s="245"/>
      <c r="N35" s="253">
        <f t="shared" ref="N35:N46" si="4">SUM(C35:M35)</f>
        <v>0</v>
      </c>
      <c r="O35" s="239"/>
      <c r="P35" s="239"/>
      <c r="Q35" s="239"/>
      <c r="R35" s="239"/>
      <c r="S35" s="239"/>
    </row>
    <row r="36" spans="1:19" ht="17.100000000000001" customHeight="1" x14ac:dyDescent="0.2">
      <c r="A36" s="275">
        <v>202100</v>
      </c>
      <c r="B36" s="239" t="s">
        <v>177</v>
      </c>
      <c r="C36" s="245"/>
      <c r="D36" s="245"/>
      <c r="E36" s="245"/>
      <c r="F36" s="245"/>
      <c r="G36" s="245"/>
      <c r="H36" s="245"/>
      <c r="I36" s="245"/>
      <c r="J36" s="245"/>
      <c r="K36" s="245"/>
      <c r="L36" s="245"/>
      <c r="M36" s="245"/>
      <c r="N36" s="253">
        <f t="shared" si="4"/>
        <v>0</v>
      </c>
      <c r="O36" s="239"/>
      <c r="P36" s="239"/>
      <c r="Q36" s="239"/>
      <c r="R36" s="239"/>
      <c r="S36" s="239"/>
    </row>
    <row r="37" spans="1:19" ht="17.100000000000001" customHeight="1" x14ac:dyDescent="0.2">
      <c r="A37" s="275">
        <v>203100</v>
      </c>
      <c r="B37" s="239" t="s">
        <v>249</v>
      </c>
      <c r="C37" s="245"/>
      <c r="D37" s="245"/>
      <c r="E37" s="245"/>
      <c r="F37" s="245"/>
      <c r="G37" s="245"/>
      <c r="H37" s="245"/>
      <c r="I37" s="245"/>
      <c r="J37" s="245"/>
      <c r="K37" s="245"/>
      <c r="L37" s="245"/>
      <c r="M37" s="245"/>
      <c r="N37" s="253">
        <f t="shared" si="4"/>
        <v>0</v>
      </c>
      <c r="O37" s="239"/>
      <c r="P37" s="239"/>
      <c r="Q37" s="239"/>
      <c r="R37" s="239"/>
      <c r="S37" s="239"/>
    </row>
    <row r="38" spans="1:19" ht="17.100000000000001" customHeight="1" x14ac:dyDescent="0.2">
      <c r="A38" s="275">
        <v>204000</v>
      </c>
      <c r="B38" s="239" t="s">
        <v>683</v>
      </c>
      <c r="C38" s="245"/>
      <c r="D38" s="245"/>
      <c r="E38" s="245"/>
      <c r="F38" s="245"/>
      <c r="G38" s="245"/>
      <c r="H38" s="245"/>
      <c r="I38" s="245"/>
      <c r="J38" s="245"/>
      <c r="K38" s="245"/>
      <c r="L38" s="245"/>
      <c r="M38" s="245"/>
      <c r="N38" s="253">
        <f t="shared" si="4"/>
        <v>0</v>
      </c>
      <c r="O38" s="239"/>
      <c r="P38" s="239"/>
      <c r="Q38" s="239"/>
      <c r="R38" s="239"/>
      <c r="S38" s="239"/>
    </row>
    <row r="39" spans="1:19" ht="17.100000000000001" customHeight="1" x14ac:dyDescent="0.2">
      <c r="A39" s="275">
        <v>205200</v>
      </c>
      <c r="B39" s="239" t="s">
        <v>248</v>
      </c>
      <c r="C39" s="245"/>
      <c r="D39" s="245"/>
      <c r="E39" s="245"/>
      <c r="F39" s="245"/>
      <c r="G39" s="245"/>
      <c r="H39" s="245"/>
      <c r="I39" s="245"/>
      <c r="J39" s="245"/>
      <c r="K39" s="245"/>
      <c r="L39" s="245"/>
      <c r="M39" s="245"/>
      <c r="N39" s="253">
        <f t="shared" si="4"/>
        <v>0</v>
      </c>
      <c r="O39" s="239"/>
      <c r="P39" s="239"/>
      <c r="Q39" s="239"/>
      <c r="R39" s="239"/>
      <c r="S39" s="239"/>
    </row>
    <row r="40" spans="1:19" ht="17.100000000000001" customHeight="1" x14ac:dyDescent="0.2">
      <c r="A40" s="336">
        <v>205500</v>
      </c>
      <c r="B40" s="6" t="s">
        <v>2757</v>
      </c>
      <c r="C40" s="245"/>
      <c r="D40" s="245"/>
      <c r="E40" s="245"/>
      <c r="F40" s="245"/>
      <c r="G40" s="245"/>
      <c r="H40" s="245"/>
      <c r="I40" s="245"/>
      <c r="J40" s="245"/>
      <c r="K40" s="245"/>
      <c r="L40" s="245"/>
      <c r="M40" s="245"/>
      <c r="N40" s="253">
        <f t="shared" si="4"/>
        <v>0</v>
      </c>
      <c r="O40" s="239"/>
      <c r="P40" s="239"/>
      <c r="Q40" s="239"/>
      <c r="R40" s="239"/>
      <c r="S40" s="239"/>
    </row>
    <row r="41" spans="1:19" ht="17.100000000000001" customHeight="1" x14ac:dyDescent="0.2">
      <c r="A41" s="275">
        <v>206100</v>
      </c>
      <c r="B41" s="239" t="s">
        <v>984</v>
      </c>
      <c r="C41" s="245"/>
      <c r="D41" s="245"/>
      <c r="E41" s="245"/>
      <c r="F41" s="245"/>
      <c r="G41" s="245"/>
      <c r="H41" s="245"/>
      <c r="I41" s="245"/>
      <c r="J41" s="245"/>
      <c r="K41" s="245"/>
      <c r="L41" s="245"/>
      <c r="M41" s="245"/>
      <c r="N41" s="253">
        <f t="shared" si="4"/>
        <v>0</v>
      </c>
      <c r="O41" s="239"/>
      <c r="P41" s="239"/>
      <c r="Q41" s="239"/>
      <c r="R41" s="239"/>
      <c r="S41" s="239"/>
    </row>
    <row r="42" spans="1:19" ht="17.100000000000001" customHeight="1" x14ac:dyDescent="0.2">
      <c r="A42" s="275">
        <v>211000</v>
      </c>
      <c r="B42" s="239" t="s">
        <v>986</v>
      </c>
      <c r="C42" s="245"/>
      <c r="D42" s="245"/>
      <c r="E42" s="245"/>
      <c r="F42" s="245"/>
      <c r="G42" s="245"/>
      <c r="H42" s="245"/>
      <c r="I42" s="245"/>
      <c r="J42" s="245"/>
      <c r="K42" s="245"/>
      <c r="L42" s="245"/>
      <c r="M42" s="245"/>
      <c r="N42" s="253">
        <f t="shared" si="4"/>
        <v>0</v>
      </c>
      <c r="O42" s="239"/>
      <c r="P42" s="239"/>
      <c r="Q42" s="239"/>
      <c r="R42" s="239"/>
      <c r="S42" s="239"/>
    </row>
    <row r="43" spans="1:19" ht="17.100000000000001" customHeight="1" x14ac:dyDescent="0.2">
      <c r="A43" s="275">
        <v>212000</v>
      </c>
      <c r="B43" s="239" t="s">
        <v>392</v>
      </c>
      <c r="C43" s="245"/>
      <c r="D43" s="245"/>
      <c r="E43" s="245"/>
      <c r="F43" s="245"/>
      <c r="G43" s="245"/>
      <c r="H43" s="245"/>
      <c r="I43" s="245"/>
      <c r="J43" s="245"/>
      <c r="K43" s="245"/>
      <c r="L43" s="245"/>
      <c r="M43" s="245"/>
      <c r="N43" s="253">
        <f t="shared" si="4"/>
        <v>0</v>
      </c>
      <c r="O43" s="239"/>
      <c r="P43" s="239"/>
      <c r="Q43" s="239"/>
      <c r="R43" s="239"/>
      <c r="S43" s="239"/>
    </row>
    <row r="44" spans="1:19" ht="17.100000000000001" customHeight="1" x14ac:dyDescent="0.2">
      <c r="A44" s="275">
        <v>214000</v>
      </c>
      <c r="B44" s="239" t="s">
        <v>680</v>
      </c>
      <c r="C44" s="245"/>
      <c r="D44" s="245"/>
      <c r="E44" s="245"/>
      <c r="F44" s="245"/>
      <c r="G44" s="245"/>
      <c r="H44" s="245"/>
      <c r="I44" s="245"/>
      <c r="J44" s="245"/>
      <c r="K44" s="245"/>
      <c r="L44" s="245"/>
      <c r="M44" s="245"/>
      <c r="N44" s="253">
        <f t="shared" si="4"/>
        <v>0</v>
      </c>
      <c r="O44" s="239"/>
      <c r="P44" s="239"/>
      <c r="Q44" s="239"/>
      <c r="R44" s="239"/>
      <c r="S44" s="239"/>
    </row>
    <row r="45" spans="1:19" ht="17.100000000000001" customHeight="1" x14ac:dyDescent="0.2">
      <c r="A45" s="275">
        <v>216000</v>
      </c>
      <c r="B45" s="239" t="s">
        <v>1532</v>
      </c>
      <c r="C45" s="245"/>
      <c r="D45" s="245"/>
      <c r="E45" s="245"/>
      <c r="F45" s="245"/>
      <c r="G45" s="245"/>
      <c r="H45" s="245"/>
      <c r="I45" s="245"/>
      <c r="J45" s="245"/>
      <c r="K45" s="245"/>
      <c r="L45" s="245"/>
      <c r="M45" s="245"/>
      <c r="N45" s="253">
        <f t="shared" si="4"/>
        <v>0</v>
      </c>
      <c r="O45" s="239"/>
      <c r="P45" s="239"/>
      <c r="Q45" s="239"/>
      <c r="R45" s="239"/>
      <c r="S45" s="239"/>
    </row>
    <row r="46" spans="1:19" ht="17.100000000000001" customHeight="1" thickBot="1" x14ac:dyDescent="0.25">
      <c r="A46" s="275">
        <v>233000</v>
      </c>
      <c r="B46" s="239" t="s">
        <v>227</v>
      </c>
      <c r="C46" s="247"/>
      <c r="D46" s="247"/>
      <c r="E46" s="247"/>
      <c r="F46" s="247"/>
      <c r="G46" s="247"/>
      <c r="H46" s="247"/>
      <c r="I46" s="247"/>
      <c r="J46" s="247"/>
      <c r="K46" s="247"/>
      <c r="L46" s="247"/>
      <c r="M46" s="247"/>
      <c r="N46" s="254">
        <f t="shared" si="4"/>
        <v>0</v>
      </c>
      <c r="O46" s="239"/>
      <c r="P46" s="239"/>
      <c r="Q46" s="239"/>
      <c r="R46" s="239"/>
      <c r="S46" s="239"/>
    </row>
    <row r="47" spans="1:19" customFormat="1" ht="17.100000000000001" customHeight="1" x14ac:dyDescent="0.25">
      <c r="A47" s="335"/>
      <c r="B47" s="9" t="s">
        <v>851</v>
      </c>
      <c r="C47" s="253">
        <f t="shared" ref="C47:N47" si="5">SUM(C35:C46)</f>
        <v>0</v>
      </c>
      <c r="D47" s="253">
        <f t="shared" si="5"/>
        <v>0</v>
      </c>
      <c r="E47" s="253">
        <f t="shared" si="5"/>
        <v>0</v>
      </c>
      <c r="F47" s="253">
        <f t="shared" si="5"/>
        <v>0</v>
      </c>
      <c r="G47" s="253">
        <f t="shared" si="5"/>
        <v>0</v>
      </c>
      <c r="H47" s="253">
        <f t="shared" si="5"/>
        <v>0</v>
      </c>
      <c r="I47" s="253">
        <f t="shared" si="5"/>
        <v>0</v>
      </c>
      <c r="J47" s="253">
        <f t="shared" si="5"/>
        <v>0</v>
      </c>
      <c r="K47" s="253">
        <f t="shared" si="5"/>
        <v>0</v>
      </c>
      <c r="L47" s="253">
        <f t="shared" si="5"/>
        <v>0</v>
      </c>
      <c r="M47" s="253">
        <f t="shared" si="5"/>
        <v>0</v>
      </c>
      <c r="N47" s="253">
        <f t="shared" si="5"/>
        <v>0</v>
      </c>
      <c r="O47" s="6"/>
      <c r="P47" s="6"/>
      <c r="Q47" s="6"/>
      <c r="R47" s="6"/>
      <c r="S47" s="6"/>
    </row>
    <row r="48" spans="1:19" customFormat="1" ht="9.75" customHeight="1" x14ac:dyDescent="0.25">
      <c r="A48" s="335"/>
      <c r="B48" s="9"/>
      <c r="C48" s="253"/>
      <c r="D48" s="253"/>
      <c r="E48" s="253"/>
      <c r="F48" s="253"/>
      <c r="G48" s="253"/>
      <c r="H48" s="253"/>
      <c r="I48" s="253"/>
      <c r="J48" s="253"/>
      <c r="K48" s="253"/>
      <c r="L48" s="253"/>
      <c r="M48" s="253"/>
      <c r="N48" s="253"/>
      <c r="O48" s="6"/>
      <c r="P48" s="6"/>
      <c r="Q48" s="6"/>
      <c r="R48" s="6"/>
      <c r="S48" s="6"/>
    </row>
    <row r="49" spans="1:19" customFormat="1" ht="17.100000000000001" customHeight="1" x14ac:dyDescent="0.25">
      <c r="A49" s="336"/>
      <c r="B49" s="516" t="s">
        <v>1470</v>
      </c>
      <c r="C49" s="253"/>
      <c r="D49" s="253"/>
      <c r="E49" s="253"/>
      <c r="F49" s="253"/>
      <c r="G49" s="253"/>
      <c r="H49" s="253"/>
      <c r="I49" s="253"/>
      <c r="J49" s="253"/>
      <c r="K49" s="253"/>
      <c r="L49" s="253"/>
      <c r="M49" s="253"/>
      <c r="N49" s="253"/>
      <c r="O49" s="6"/>
      <c r="P49" s="6"/>
      <c r="Q49" s="6"/>
      <c r="R49" s="6"/>
      <c r="S49" s="6"/>
    </row>
    <row r="50" spans="1:19" ht="17.100000000000001" customHeight="1" x14ac:dyDescent="0.2">
      <c r="A50" s="275">
        <v>220000</v>
      </c>
      <c r="B50" s="239" t="s">
        <v>1472</v>
      </c>
      <c r="C50" s="245"/>
      <c r="D50" s="245"/>
      <c r="E50" s="245"/>
      <c r="F50" s="245"/>
      <c r="G50" s="245"/>
      <c r="H50" s="245"/>
      <c r="I50" s="245"/>
      <c r="J50" s="245"/>
      <c r="K50" s="245"/>
      <c r="L50" s="245"/>
      <c r="M50" s="245"/>
      <c r="N50" s="253">
        <f>SUM(C50:M50)</f>
        <v>0</v>
      </c>
      <c r="O50" s="239"/>
      <c r="P50" s="239"/>
      <c r="Q50" s="239"/>
      <c r="R50" s="239"/>
      <c r="S50" s="239"/>
    </row>
    <row r="51" spans="1:19" ht="17.100000000000001" customHeight="1" thickBot="1" x14ac:dyDescent="0.25">
      <c r="A51" s="275">
        <v>223000</v>
      </c>
      <c r="B51" s="239" t="s">
        <v>1471</v>
      </c>
      <c r="C51" s="247"/>
      <c r="D51" s="247"/>
      <c r="E51" s="247"/>
      <c r="F51" s="247"/>
      <c r="G51" s="247"/>
      <c r="H51" s="247"/>
      <c r="I51" s="247"/>
      <c r="J51" s="247"/>
      <c r="K51" s="247"/>
      <c r="L51" s="247"/>
      <c r="M51" s="247"/>
      <c r="N51" s="254">
        <f>SUM(C51:M51)</f>
        <v>0</v>
      </c>
      <c r="O51" s="239"/>
      <c r="P51" s="239"/>
      <c r="Q51" s="239"/>
      <c r="R51" s="239"/>
      <c r="S51" s="239"/>
    </row>
    <row r="52" spans="1:19" customFormat="1" ht="17.100000000000001" customHeight="1" x14ac:dyDescent="0.25">
      <c r="A52" s="336"/>
      <c r="B52" s="9" t="s">
        <v>1473</v>
      </c>
      <c r="C52" s="253">
        <f>SUM(C50:C51)</f>
        <v>0</v>
      </c>
      <c r="D52" s="253">
        <f t="shared" ref="D52:N52" si="6">SUM(D50:D51)</f>
        <v>0</v>
      </c>
      <c r="E52" s="253">
        <f t="shared" si="6"/>
        <v>0</v>
      </c>
      <c r="F52" s="253">
        <f t="shared" si="6"/>
        <v>0</v>
      </c>
      <c r="G52" s="253">
        <f t="shared" si="6"/>
        <v>0</v>
      </c>
      <c r="H52" s="253">
        <f t="shared" si="6"/>
        <v>0</v>
      </c>
      <c r="I52" s="253">
        <f t="shared" si="6"/>
        <v>0</v>
      </c>
      <c r="J52" s="253">
        <f t="shared" si="6"/>
        <v>0</v>
      </c>
      <c r="K52" s="253">
        <f t="shared" si="6"/>
        <v>0</v>
      </c>
      <c r="L52" s="253">
        <f t="shared" si="6"/>
        <v>0</v>
      </c>
      <c r="M52" s="253">
        <f t="shared" si="6"/>
        <v>0</v>
      </c>
      <c r="N52" s="253">
        <f t="shared" si="6"/>
        <v>0</v>
      </c>
      <c r="O52" s="6"/>
      <c r="P52" s="6"/>
      <c r="Q52" s="6"/>
      <c r="R52" s="6"/>
      <c r="S52" s="6"/>
    </row>
    <row r="53" spans="1:19" customFormat="1" ht="9.75" customHeight="1" x14ac:dyDescent="0.2">
      <c r="A53" s="335"/>
      <c r="B53" s="6"/>
      <c r="C53" s="253"/>
      <c r="D53" s="253"/>
      <c r="E53" s="253"/>
      <c r="F53" s="253"/>
      <c r="G53" s="253"/>
      <c r="H53" s="253"/>
      <c r="I53" s="253"/>
      <c r="J53" s="253"/>
      <c r="K53" s="253"/>
      <c r="L53" s="253"/>
      <c r="M53" s="253"/>
      <c r="N53" s="253"/>
      <c r="O53" s="6"/>
      <c r="P53" s="6"/>
      <c r="Q53" s="6"/>
      <c r="R53" s="6"/>
      <c r="S53" s="6"/>
    </row>
    <row r="54" spans="1:19" customFormat="1" ht="17.100000000000001" customHeight="1" x14ac:dyDescent="0.25">
      <c r="A54" s="335"/>
      <c r="B54" s="8" t="s">
        <v>1215</v>
      </c>
      <c r="C54" s="253"/>
      <c r="D54" s="253"/>
      <c r="E54" s="253"/>
      <c r="F54" s="253"/>
      <c r="G54" s="253"/>
      <c r="H54" s="253"/>
      <c r="I54" s="253"/>
      <c r="J54" s="253"/>
      <c r="K54" s="253"/>
      <c r="L54" s="253"/>
      <c r="M54" s="253"/>
      <c r="N54" s="253"/>
      <c r="O54" s="6"/>
      <c r="P54" s="6"/>
      <c r="Q54" s="6"/>
      <c r="R54" s="6"/>
      <c r="S54" s="6"/>
    </row>
    <row r="55" spans="1:19" ht="17.100000000000001" customHeight="1" x14ac:dyDescent="0.2">
      <c r="A55" s="275">
        <v>250100</v>
      </c>
      <c r="B55" s="239" t="s">
        <v>1210</v>
      </c>
      <c r="C55" s="245"/>
      <c r="D55" s="245"/>
      <c r="E55" s="245"/>
      <c r="F55" s="245"/>
      <c r="G55" s="245"/>
      <c r="H55" s="245"/>
      <c r="I55" s="245"/>
      <c r="J55" s="245"/>
      <c r="K55" s="245"/>
      <c r="L55" s="245"/>
      <c r="M55" s="245"/>
      <c r="N55" s="253">
        <f>SUM(C55:M55)</f>
        <v>0</v>
      </c>
      <c r="O55" s="239"/>
      <c r="P55" s="239"/>
      <c r="Q55" s="239"/>
      <c r="R55" s="239"/>
      <c r="S55" s="239"/>
    </row>
    <row r="56" spans="1:19" ht="17.100000000000001" customHeight="1" x14ac:dyDescent="0.2">
      <c r="A56" s="275">
        <v>250200</v>
      </c>
      <c r="B56" s="239" t="s">
        <v>1211</v>
      </c>
      <c r="C56" s="245"/>
      <c r="D56" s="245"/>
      <c r="E56" s="245"/>
      <c r="F56" s="245"/>
      <c r="G56" s="245"/>
      <c r="H56" s="245"/>
      <c r="I56" s="245"/>
      <c r="J56" s="245"/>
      <c r="K56" s="245"/>
      <c r="L56" s="245"/>
      <c r="M56" s="245"/>
      <c r="N56" s="253">
        <f>SUM(C56:M56)</f>
        <v>0</v>
      </c>
      <c r="O56" s="239"/>
      <c r="P56" s="239"/>
      <c r="Q56" s="239"/>
      <c r="R56" s="239"/>
      <c r="S56" s="239"/>
    </row>
    <row r="57" spans="1:19" ht="17.100000000000001" customHeight="1" x14ac:dyDescent="0.2">
      <c r="A57" s="275">
        <v>260100</v>
      </c>
      <c r="B57" s="239" t="s">
        <v>1209</v>
      </c>
      <c r="C57" s="245"/>
      <c r="D57" s="245"/>
      <c r="E57" s="245"/>
      <c r="F57" s="245"/>
      <c r="G57" s="245"/>
      <c r="H57" s="245"/>
      <c r="I57" s="245"/>
      <c r="J57" s="245"/>
      <c r="K57" s="245"/>
      <c r="L57" s="245"/>
      <c r="M57" s="245"/>
      <c r="N57" s="253">
        <f>SUM(C57:M57)</f>
        <v>0</v>
      </c>
      <c r="O57" s="239"/>
      <c r="P57" s="239"/>
      <c r="Q57" s="239"/>
      <c r="R57" s="239"/>
      <c r="S57" s="239"/>
    </row>
    <row r="58" spans="1:19" ht="17.100000000000001" customHeight="1" x14ac:dyDescent="0.2">
      <c r="A58" s="275">
        <v>260200</v>
      </c>
      <c r="B58" s="239" t="s">
        <v>1208</v>
      </c>
      <c r="C58" s="245"/>
      <c r="D58" s="245"/>
      <c r="E58" s="245"/>
      <c r="F58" s="245"/>
      <c r="G58" s="245"/>
      <c r="H58" s="245"/>
      <c r="I58" s="245"/>
      <c r="J58" s="245"/>
      <c r="K58" s="245"/>
      <c r="L58" s="245"/>
      <c r="M58" s="245"/>
      <c r="N58" s="253">
        <f>SUM(C58:M58)</f>
        <v>0</v>
      </c>
      <c r="O58" s="239"/>
      <c r="P58" s="239"/>
      <c r="Q58" s="239"/>
      <c r="R58" s="239"/>
      <c r="S58" s="239"/>
    </row>
    <row r="59" spans="1:19" ht="17.100000000000001" customHeight="1" thickBot="1" x14ac:dyDescent="0.25">
      <c r="A59" s="275">
        <v>271000</v>
      </c>
      <c r="B59" s="239" t="s">
        <v>1213</v>
      </c>
      <c r="C59" s="247"/>
      <c r="D59" s="247"/>
      <c r="E59" s="247"/>
      <c r="F59" s="247"/>
      <c r="G59" s="247"/>
      <c r="H59" s="247"/>
      <c r="I59" s="247"/>
      <c r="J59" s="247"/>
      <c r="K59" s="247"/>
      <c r="L59" s="247"/>
      <c r="M59" s="247"/>
      <c r="N59" s="254">
        <f>SUM(C59:M59)</f>
        <v>0</v>
      </c>
      <c r="O59" s="239"/>
      <c r="P59" s="239"/>
      <c r="Q59" s="239"/>
      <c r="R59" s="239"/>
      <c r="S59" s="239"/>
    </row>
    <row r="60" spans="1:19" customFormat="1" ht="17.100000000000001" customHeight="1" thickBot="1" x14ac:dyDescent="0.3">
      <c r="A60" s="335"/>
      <c r="B60" s="9" t="s">
        <v>1512</v>
      </c>
      <c r="C60" s="254">
        <f>SUM(C54:C59)</f>
        <v>0</v>
      </c>
      <c r="D60" s="254">
        <f t="shared" ref="D60:N60" si="7">SUM(D54:D59)</f>
        <v>0</v>
      </c>
      <c r="E60" s="254">
        <f t="shared" si="7"/>
        <v>0</v>
      </c>
      <c r="F60" s="254">
        <f t="shared" si="7"/>
        <v>0</v>
      </c>
      <c r="G60" s="254">
        <f t="shared" si="7"/>
        <v>0</v>
      </c>
      <c r="H60" s="254">
        <f t="shared" si="7"/>
        <v>0</v>
      </c>
      <c r="I60" s="254">
        <f t="shared" si="7"/>
        <v>0</v>
      </c>
      <c r="J60" s="254">
        <f t="shared" si="7"/>
        <v>0</v>
      </c>
      <c r="K60" s="254">
        <f t="shared" si="7"/>
        <v>0</v>
      </c>
      <c r="L60" s="254">
        <f t="shared" si="7"/>
        <v>0</v>
      </c>
      <c r="M60" s="254">
        <f t="shared" si="7"/>
        <v>0</v>
      </c>
      <c r="N60" s="254">
        <f t="shared" si="7"/>
        <v>0</v>
      </c>
      <c r="O60" s="6"/>
      <c r="P60" s="6"/>
      <c r="Q60" s="6"/>
      <c r="R60" s="6"/>
      <c r="S60" s="6"/>
    </row>
    <row r="61" spans="1:19" customFormat="1" ht="36.75" customHeight="1" thickBot="1" x14ac:dyDescent="0.3">
      <c r="A61" s="335"/>
      <c r="B61" s="518" t="s">
        <v>1513</v>
      </c>
      <c r="C61" s="256">
        <f>+C47+C60+C52</f>
        <v>0</v>
      </c>
      <c r="D61" s="256">
        <f t="shared" ref="D61:N61" si="8">+D47+D60+D52</f>
        <v>0</v>
      </c>
      <c r="E61" s="256">
        <f t="shared" si="8"/>
        <v>0</v>
      </c>
      <c r="F61" s="256">
        <f t="shared" si="8"/>
        <v>0</v>
      </c>
      <c r="G61" s="256">
        <f t="shared" si="8"/>
        <v>0</v>
      </c>
      <c r="H61" s="256">
        <f t="shared" si="8"/>
        <v>0</v>
      </c>
      <c r="I61" s="256">
        <f t="shared" si="8"/>
        <v>0</v>
      </c>
      <c r="J61" s="256">
        <f t="shared" si="8"/>
        <v>0</v>
      </c>
      <c r="K61" s="256">
        <f t="shared" si="8"/>
        <v>0</v>
      </c>
      <c r="L61" s="256">
        <f t="shared" si="8"/>
        <v>0</v>
      </c>
      <c r="M61" s="256">
        <f t="shared" si="8"/>
        <v>0</v>
      </c>
      <c r="N61" s="256">
        <f t="shared" si="8"/>
        <v>0</v>
      </c>
      <c r="O61" s="6"/>
      <c r="P61" s="6"/>
      <c r="Q61" s="6"/>
      <c r="R61" s="6"/>
      <c r="S61" s="6"/>
    </row>
    <row r="62" spans="1:19" ht="16.5" thickTop="1" x14ac:dyDescent="0.25">
      <c r="A62" s="275"/>
      <c r="B62" s="239"/>
      <c r="C62" s="329"/>
      <c r="D62" s="329" t="s">
        <v>1082</v>
      </c>
      <c r="E62" s="239"/>
      <c r="F62" s="329"/>
      <c r="G62" s="239"/>
      <c r="H62" s="329" t="s">
        <v>1082</v>
      </c>
      <c r="I62" s="329"/>
      <c r="J62" s="239"/>
      <c r="K62" s="239"/>
      <c r="L62" s="329" t="s">
        <v>599</v>
      </c>
      <c r="M62" s="239"/>
      <c r="N62" s="239"/>
      <c r="O62" s="239"/>
      <c r="P62" s="239"/>
      <c r="Q62" s="239"/>
      <c r="R62" s="239"/>
      <c r="S62" s="239"/>
    </row>
    <row r="63" spans="1:19" ht="15" x14ac:dyDescent="0.2">
      <c r="A63" s="275"/>
      <c r="B63" s="239"/>
      <c r="C63" s="239"/>
      <c r="D63" s="239"/>
      <c r="E63" s="239"/>
      <c r="F63" s="239"/>
      <c r="G63" s="239"/>
      <c r="H63" s="239"/>
      <c r="I63" s="239"/>
      <c r="J63" s="239"/>
      <c r="K63" s="239"/>
      <c r="L63" s="239"/>
      <c r="M63" s="239"/>
      <c r="N63" s="239"/>
      <c r="O63" s="239"/>
      <c r="P63" s="239"/>
      <c r="Q63" s="239"/>
      <c r="R63" s="239"/>
      <c r="S63" s="239"/>
    </row>
    <row r="64" spans="1:19" ht="15" x14ac:dyDescent="0.2">
      <c r="A64" s="275"/>
      <c r="B64" s="239"/>
      <c r="C64" s="239"/>
      <c r="D64" s="239"/>
      <c r="E64" s="239"/>
      <c r="F64" s="239"/>
      <c r="G64" s="239"/>
      <c r="H64" s="239"/>
      <c r="I64" s="239"/>
      <c r="J64" s="239"/>
      <c r="K64" s="239"/>
      <c r="L64" s="239"/>
      <c r="M64" s="239"/>
      <c r="N64" s="239"/>
      <c r="O64" s="239"/>
      <c r="P64" s="239"/>
      <c r="Q64" s="239"/>
      <c r="R64" s="239"/>
      <c r="S64" s="239"/>
    </row>
    <row r="65" spans="1:19" ht="15" x14ac:dyDescent="0.2">
      <c r="A65" s="275"/>
      <c r="B65" s="239"/>
      <c r="C65" s="239"/>
      <c r="D65" s="239"/>
      <c r="E65" s="239"/>
      <c r="F65" s="239"/>
      <c r="G65" s="239"/>
      <c r="H65" s="239"/>
      <c r="I65" s="239"/>
      <c r="J65" s="239"/>
      <c r="K65" s="239"/>
      <c r="L65" s="239"/>
      <c r="M65" s="239"/>
      <c r="N65" s="239"/>
      <c r="O65" s="239"/>
      <c r="P65" s="239"/>
      <c r="Q65" s="239"/>
      <c r="R65" s="239"/>
      <c r="S65" s="239"/>
    </row>
    <row r="66" spans="1:19" ht="15" x14ac:dyDescent="0.2">
      <c r="A66" s="275"/>
      <c r="B66" s="239"/>
      <c r="C66" s="239"/>
      <c r="D66" s="239"/>
      <c r="E66" s="239"/>
      <c r="F66" s="239"/>
      <c r="G66" s="239"/>
      <c r="H66" s="239"/>
      <c r="I66" s="239"/>
      <c r="J66" s="239"/>
      <c r="K66" s="239"/>
      <c r="L66" s="239"/>
      <c r="M66" s="239"/>
      <c r="N66" s="239"/>
      <c r="O66" s="239"/>
      <c r="P66" s="239"/>
      <c r="Q66" s="239"/>
      <c r="R66" s="239"/>
      <c r="S66" s="239"/>
    </row>
    <row r="67" spans="1:19" ht="15" x14ac:dyDescent="0.2">
      <c r="A67" s="275"/>
      <c r="B67" s="239"/>
      <c r="C67" s="239"/>
      <c r="D67" s="239"/>
      <c r="E67" s="239"/>
      <c r="F67" s="239"/>
      <c r="G67" s="239"/>
      <c r="H67" s="239"/>
      <c r="I67" s="239"/>
      <c r="J67" s="239"/>
      <c r="K67" s="239"/>
      <c r="L67" s="239"/>
      <c r="M67" s="239"/>
      <c r="N67" s="239"/>
      <c r="O67" s="239"/>
      <c r="P67" s="239"/>
      <c r="Q67" s="239"/>
      <c r="R67" s="239"/>
      <c r="S67" s="239"/>
    </row>
    <row r="68" spans="1:19" ht="15" x14ac:dyDescent="0.2">
      <c r="A68" s="275"/>
      <c r="B68" s="239"/>
      <c r="C68" s="239"/>
      <c r="D68" s="239"/>
      <c r="E68" s="239"/>
      <c r="F68" s="239"/>
      <c r="G68" s="239"/>
      <c r="H68" s="239"/>
      <c r="I68" s="239"/>
      <c r="J68" s="239"/>
      <c r="K68" s="239"/>
      <c r="L68" s="239"/>
      <c r="M68" s="239"/>
      <c r="N68" s="239"/>
      <c r="O68" s="239"/>
      <c r="P68" s="239"/>
      <c r="Q68" s="239"/>
      <c r="R68" s="239"/>
      <c r="S68" s="239"/>
    </row>
    <row r="69" spans="1:19" ht="15" x14ac:dyDescent="0.2">
      <c r="A69" s="275"/>
      <c r="B69" s="239"/>
      <c r="C69" s="239"/>
      <c r="D69" s="239"/>
      <c r="E69" s="239"/>
      <c r="F69" s="239"/>
      <c r="G69" s="239"/>
      <c r="H69" s="239"/>
      <c r="I69" s="239"/>
      <c r="J69" s="239"/>
      <c r="K69" s="239"/>
      <c r="L69" s="239"/>
      <c r="M69" s="239"/>
      <c r="N69" s="239"/>
      <c r="O69" s="239"/>
      <c r="P69" s="239"/>
      <c r="Q69" s="239"/>
      <c r="R69" s="239"/>
      <c r="S69" s="239"/>
    </row>
    <row r="70" spans="1:19" ht="15" x14ac:dyDescent="0.2">
      <c r="A70" s="275"/>
      <c r="B70" s="239"/>
      <c r="C70" s="239"/>
      <c r="D70" s="239"/>
      <c r="E70" s="239"/>
      <c r="F70" s="239"/>
      <c r="G70" s="239"/>
      <c r="H70" s="239"/>
      <c r="I70" s="239"/>
      <c r="J70" s="239"/>
      <c r="K70" s="239"/>
      <c r="L70" s="239"/>
      <c r="M70" s="239"/>
      <c r="N70" s="239"/>
      <c r="O70" s="239"/>
      <c r="P70" s="239"/>
      <c r="Q70" s="239"/>
      <c r="R70" s="239"/>
      <c r="S70" s="239"/>
    </row>
    <row r="71" spans="1:19" ht="15" x14ac:dyDescent="0.2">
      <c r="A71" s="275"/>
      <c r="B71" s="239"/>
      <c r="C71" s="239"/>
      <c r="D71" s="239"/>
      <c r="E71" s="239"/>
      <c r="F71" s="239"/>
      <c r="G71" s="239"/>
      <c r="H71" s="239"/>
      <c r="I71" s="239"/>
      <c r="J71" s="239"/>
      <c r="K71" s="239"/>
      <c r="L71" s="239"/>
      <c r="M71" s="239"/>
      <c r="N71" s="239"/>
      <c r="O71" s="239"/>
      <c r="P71" s="239"/>
      <c r="Q71" s="239"/>
      <c r="R71" s="239"/>
      <c r="S71" s="239"/>
    </row>
    <row r="72" spans="1:19" ht="15" x14ac:dyDescent="0.2">
      <c r="A72" s="275"/>
      <c r="B72" s="239"/>
      <c r="C72" s="239"/>
      <c r="D72" s="239"/>
      <c r="E72" s="239"/>
      <c r="F72" s="239"/>
      <c r="G72" s="239"/>
      <c r="H72" s="239"/>
      <c r="I72" s="239"/>
      <c r="J72" s="239"/>
      <c r="K72" s="239"/>
      <c r="L72" s="239"/>
      <c r="M72" s="239"/>
      <c r="N72" s="239"/>
      <c r="O72" s="239"/>
      <c r="P72" s="239"/>
      <c r="Q72" s="239"/>
      <c r="R72" s="239"/>
      <c r="S72" s="239"/>
    </row>
    <row r="73" spans="1:19" ht="15" x14ac:dyDescent="0.2">
      <c r="A73" s="275"/>
      <c r="B73" s="239"/>
      <c r="C73" s="239"/>
      <c r="D73" s="239"/>
      <c r="E73" s="239"/>
      <c r="F73" s="239"/>
      <c r="G73" s="239"/>
      <c r="H73" s="239"/>
      <c r="I73" s="239"/>
      <c r="J73" s="239"/>
      <c r="K73" s="239"/>
      <c r="L73" s="239"/>
      <c r="M73" s="239"/>
      <c r="N73" s="239"/>
      <c r="O73" s="239"/>
      <c r="P73" s="239"/>
      <c r="Q73" s="239"/>
      <c r="R73" s="239"/>
      <c r="S73" s="239"/>
    </row>
    <row r="74" spans="1:19" ht="15" x14ac:dyDescent="0.2">
      <c r="A74" s="275"/>
      <c r="B74" s="239"/>
      <c r="C74" s="239"/>
      <c r="D74" s="239"/>
      <c r="E74" s="239"/>
      <c r="F74" s="239"/>
      <c r="G74" s="239"/>
      <c r="H74" s="239"/>
      <c r="I74" s="239"/>
      <c r="J74" s="239"/>
      <c r="K74" s="239"/>
      <c r="L74" s="239"/>
      <c r="M74" s="239"/>
      <c r="N74" s="239"/>
      <c r="O74" s="239"/>
      <c r="P74" s="239"/>
      <c r="Q74" s="239"/>
      <c r="R74" s="239"/>
      <c r="S74" s="239"/>
    </row>
    <row r="75" spans="1:19" ht="15" x14ac:dyDescent="0.2">
      <c r="A75" s="275"/>
      <c r="B75" s="239"/>
      <c r="C75" s="239"/>
      <c r="D75" s="239"/>
      <c r="E75" s="239"/>
      <c r="F75" s="239"/>
      <c r="G75" s="239"/>
      <c r="H75" s="239"/>
      <c r="I75" s="239"/>
      <c r="J75" s="239"/>
      <c r="K75" s="239"/>
      <c r="L75" s="239"/>
      <c r="M75" s="239"/>
      <c r="N75" s="239"/>
      <c r="O75" s="239"/>
      <c r="P75" s="239"/>
      <c r="Q75" s="239"/>
      <c r="R75" s="239"/>
      <c r="S75" s="239"/>
    </row>
    <row r="76" spans="1:19" ht="15" x14ac:dyDescent="0.2">
      <c r="A76" s="275"/>
      <c r="B76" s="239"/>
      <c r="C76" s="239"/>
      <c r="D76" s="239"/>
      <c r="E76" s="239"/>
      <c r="F76" s="239"/>
      <c r="G76" s="239"/>
      <c r="H76" s="239"/>
      <c r="I76" s="239"/>
      <c r="J76" s="239"/>
      <c r="K76" s="239"/>
      <c r="L76" s="239"/>
      <c r="M76" s="239"/>
      <c r="N76" s="239"/>
      <c r="O76" s="239"/>
      <c r="P76" s="239"/>
      <c r="Q76" s="239"/>
      <c r="R76" s="239"/>
      <c r="S76" s="239"/>
    </row>
    <row r="77" spans="1:19" ht="15" x14ac:dyDescent="0.2">
      <c r="A77" s="239"/>
      <c r="B77" s="239"/>
      <c r="C77" s="239"/>
      <c r="D77" s="239"/>
      <c r="E77" s="239"/>
      <c r="F77" s="239"/>
      <c r="G77" s="239"/>
      <c r="H77" s="239"/>
      <c r="I77" s="239"/>
      <c r="J77" s="239"/>
      <c r="K77" s="239"/>
      <c r="L77" s="239"/>
      <c r="M77" s="239"/>
      <c r="N77" s="239"/>
      <c r="O77" s="239"/>
      <c r="P77" s="239"/>
      <c r="Q77" s="239"/>
      <c r="R77" s="239"/>
      <c r="S77" s="239"/>
    </row>
    <row r="78" spans="1:19" ht="15" x14ac:dyDescent="0.2">
      <c r="A78" s="239"/>
      <c r="B78" s="239"/>
      <c r="C78" s="239"/>
      <c r="D78" s="239"/>
      <c r="E78" s="239"/>
      <c r="F78" s="239"/>
      <c r="G78" s="239"/>
      <c r="H78" s="239"/>
      <c r="I78" s="239"/>
      <c r="J78" s="239"/>
      <c r="K78" s="239"/>
      <c r="L78" s="239"/>
      <c r="M78" s="239"/>
      <c r="N78" s="239"/>
      <c r="O78" s="239"/>
      <c r="P78" s="239"/>
      <c r="Q78" s="239"/>
      <c r="R78" s="239"/>
      <c r="S78" s="239"/>
    </row>
    <row r="79" spans="1:19" ht="15" x14ac:dyDescent="0.2">
      <c r="A79" s="239"/>
      <c r="B79" s="239"/>
      <c r="C79" s="239"/>
      <c r="D79" s="239"/>
      <c r="E79" s="239"/>
      <c r="F79" s="239"/>
      <c r="G79" s="239"/>
      <c r="H79" s="239"/>
      <c r="I79" s="239"/>
      <c r="J79" s="239"/>
      <c r="K79" s="239"/>
      <c r="L79" s="239"/>
      <c r="M79" s="239"/>
      <c r="N79" s="239"/>
      <c r="O79" s="239"/>
      <c r="P79" s="239"/>
      <c r="Q79" s="239"/>
      <c r="R79" s="239"/>
      <c r="S79" s="239"/>
    </row>
    <row r="80" spans="1:19" ht="15" x14ac:dyDescent="0.2">
      <c r="A80" s="239"/>
      <c r="B80" s="239"/>
      <c r="C80" s="239"/>
      <c r="D80" s="239"/>
      <c r="E80" s="239"/>
      <c r="F80" s="239"/>
      <c r="G80" s="239"/>
      <c r="H80" s="239"/>
      <c r="I80" s="239"/>
      <c r="J80" s="239"/>
      <c r="K80" s="239"/>
      <c r="L80" s="239"/>
      <c r="M80" s="239"/>
      <c r="N80" s="239"/>
      <c r="O80" s="239"/>
      <c r="P80" s="239"/>
      <c r="Q80" s="239"/>
      <c r="R80" s="239"/>
      <c r="S80" s="239"/>
    </row>
    <row r="81" spans="1:19" ht="15" x14ac:dyDescent="0.2">
      <c r="A81" s="239"/>
      <c r="B81" s="239"/>
      <c r="C81" s="239"/>
      <c r="D81" s="239"/>
      <c r="E81" s="239"/>
      <c r="F81" s="239"/>
      <c r="G81" s="239"/>
      <c r="H81" s="239"/>
      <c r="I81" s="239"/>
      <c r="J81" s="239"/>
      <c r="K81" s="239"/>
      <c r="L81" s="239"/>
      <c r="M81" s="239"/>
      <c r="N81" s="239"/>
      <c r="O81" s="239"/>
      <c r="P81" s="239"/>
      <c r="Q81" s="239"/>
      <c r="R81" s="239"/>
      <c r="S81" s="239"/>
    </row>
    <row r="82" spans="1:19" ht="15" x14ac:dyDescent="0.2">
      <c r="A82" s="239"/>
      <c r="B82" s="239"/>
      <c r="C82" s="239"/>
      <c r="D82" s="239"/>
      <c r="E82" s="239"/>
      <c r="F82" s="239"/>
      <c r="G82" s="239"/>
      <c r="H82" s="239"/>
      <c r="I82" s="239"/>
      <c r="J82" s="239"/>
      <c r="K82" s="239"/>
      <c r="L82" s="239"/>
      <c r="M82" s="239"/>
      <c r="N82" s="239"/>
      <c r="O82" s="239"/>
      <c r="P82" s="239"/>
      <c r="Q82" s="239"/>
      <c r="R82" s="239"/>
      <c r="S82" s="239"/>
    </row>
    <row r="83" spans="1:19" ht="15" x14ac:dyDescent="0.2">
      <c r="A83" s="239"/>
      <c r="B83" s="239"/>
      <c r="C83" s="239"/>
      <c r="D83" s="239"/>
      <c r="E83" s="239"/>
      <c r="F83" s="239"/>
      <c r="G83" s="239"/>
      <c r="H83" s="239"/>
      <c r="I83" s="239"/>
      <c r="J83" s="239"/>
      <c r="K83" s="239"/>
      <c r="L83" s="239"/>
      <c r="M83" s="239"/>
      <c r="N83" s="239"/>
      <c r="O83" s="239"/>
      <c r="P83" s="239"/>
      <c r="Q83" s="239"/>
      <c r="R83" s="239"/>
      <c r="S83" s="239"/>
    </row>
    <row r="84" spans="1:19" ht="15" x14ac:dyDescent="0.2">
      <c r="A84" s="239"/>
      <c r="B84" s="239"/>
      <c r="C84" s="239"/>
      <c r="D84" s="239"/>
      <c r="E84" s="239"/>
      <c r="F84" s="239"/>
      <c r="G84" s="239"/>
      <c r="H84" s="239"/>
      <c r="I84" s="239"/>
      <c r="J84" s="239"/>
      <c r="K84" s="239"/>
      <c r="L84" s="239"/>
      <c r="M84" s="239"/>
      <c r="N84" s="239"/>
      <c r="O84" s="239"/>
      <c r="P84" s="239"/>
      <c r="Q84" s="239"/>
      <c r="R84" s="239"/>
      <c r="S84" s="239"/>
    </row>
    <row r="85" spans="1:19" ht="15" x14ac:dyDescent="0.2">
      <c r="A85" s="239"/>
      <c r="B85" s="239"/>
      <c r="C85" s="239"/>
      <c r="D85" s="239"/>
      <c r="E85" s="239"/>
      <c r="F85" s="239"/>
      <c r="G85" s="239"/>
      <c r="H85" s="239"/>
      <c r="I85" s="239"/>
      <c r="J85" s="239"/>
      <c r="K85" s="239"/>
      <c r="L85" s="239"/>
      <c r="M85" s="239"/>
      <c r="N85" s="239"/>
      <c r="O85" s="239"/>
      <c r="P85" s="239"/>
      <c r="Q85" s="239"/>
      <c r="R85" s="239"/>
      <c r="S85" s="239"/>
    </row>
    <row r="86" spans="1:19" ht="15" x14ac:dyDescent="0.2">
      <c r="A86" s="239"/>
      <c r="B86" s="239"/>
      <c r="C86" s="239"/>
      <c r="D86" s="239"/>
      <c r="E86" s="239"/>
      <c r="F86" s="239"/>
      <c r="G86" s="239"/>
      <c r="H86" s="239"/>
      <c r="I86" s="239"/>
      <c r="J86" s="239"/>
      <c r="K86" s="239"/>
      <c r="L86" s="239"/>
      <c r="M86" s="239"/>
      <c r="N86" s="239"/>
      <c r="O86" s="239"/>
      <c r="P86" s="239"/>
      <c r="Q86" s="239"/>
      <c r="R86" s="239"/>
      <c r="S86" s="239"/>
    </row>
    <row r="87" spans="1:19" ht="15" x14ac:dyDescent="0.2">
      <c r="A87" s="239"/>
      <c r="B87" s="239"/>
      <c r="C87" s="239"/>
      <c r="D87" s="239"/>
      <c r="E87" s="239"/>
      <c r="F87" s="239"/>
      <c r="G87" s="239"/>
      <c r="H87" s="239"/>
      <c r="I87" s="239"/>
      <c r="J87" s="239"/>
      <c r="K87" s="239"/>
      <c r="L87" s="239"/>
      <c r="M87" s="239"/>
      <c r="N87" s="239"/>
      <c r="O87" s="239"/>
      <c r="P87" s="239"/>
      <c r="Q87" s="239"/>
      <c r="R87" s="239"/>
      <c r="S87" s="239"/>
    </row>
    <row r="88" spans="1:19" ht="15" x14ac:dyDescent="0.2">
      <c r="A88" s="239"/>
      <c r="B88" s="239"/>
      <c r="C88" s="239"/>
      <c r="D88" s="239"/>
      <c r="E88" s="239"/>
      <c r="F88" s="239"/>
      <c r="G88" s="239"/>
      <c r="H88" s="239"/>
      <c r="I88" s="239"/>
      <c r="J88" s="239"/>
      <c r="K88" s="239"/>
      <c r="L88" s="239"/>
      <c r="M88" s="239"/>
      <c r="N88" s="239"/>
      <c r="O88" s="239"/>
      <c r="P88" s="239"/>
      <c r="Q88" s="239"/>
      <c r="R88" s="239"/>
      <c r="S88" s="239"/>
    </row>
    <row r="89" spans="1:19" ht="15" x14ac:dyDescent="0.2">
      <c r="A89" s="239"/>
      <c r="B89" s="239"/>
      <c r="C89" s="239"/>
      <c r="D89" s="239"/>
      <c r="E89" s="239"/>
      <c r="F89" s="239"/>
      <c r="G89" s="239"/>
      <c r="H89" s="239"/>
      <c r="I89" s="239"/>
      <c r="J89" s="239"/>
      <c r="K89" s="239"/>
      <c r="L89" s="239"/>
      <c r="M89" s="239"/>
      <c r="N89" s="239"/>
      <c r="O89" s="239"/>
      <c r="P89" s="239"/>
      <c r="Q89" s="239"/>
      <c r="R89" s="239"/>
      <c r="S89" s="239"/>
    </row>
    <row r="90" spans="1:19" ht="15" x14ac:dyDescent="0.2">
      <c r="A90" s="239"/>
      <c r="B90" s="239"/>
      <c r="C90" s="239"/>
      <c r="D90" s="239"/>
      <c r="E90" s="239"/>
      <c r="F90" s="239"/>
      <c r="G90" s="239"/>
      <c r="H90" s="239"/>
      <c r="I90" s="239"/>
      <c r="J90" s="239"/>
      <c r="K90" s="239"/>
      <c r="L90" s="239"/>
      <c r="M90" s="239"/>
      <c r="N90" s="239"/>
      <c r="O90" s="239"/>
      <c r="P90" s="239"/>
      <c r="Q90" s="239"/>
      <c r="R90" s="239"/>
      <c r="S90" s="239"/>
    </row>
    <row r="91" spans="1:19" ht="15" x14ac:dyDescent="0.2">
      <c r="A91" s="239"/>
      <c r="B91" s="239"/>
      <c r="C91" s="239"/>
      <c r="D91" s="239"/>
      <c r="E91" s="239"/>
      <c r="F91" s="239"/>
      <c r="G91" s="239"/>
      <c r="H91" s="239"/>
      <c r="I91" s="239"/>
      <c r="J91" s="239"/>
      <c r="K91" s="239"/>
      <c r="L91" s="239"/>
      <c r="M91" s="239"/>
      <c r="N91" s="239"/>
      <c r="O91" s="239"/>
      <c r="P91" s="239"/>
      <c r="Q91" s="239"/>
      <c r="R91" s="239"/>
      <c r="S91" s="239"/>
    </row>
    <row r="92" spans="1:19" ht="15" x14ac:dyDescent="0.2">
      <c r="A92" s="239"/>
      <c r="B92" s="239"/>
      <c r="C92" s="239"/>
      <c r="D92" s="239"/>
      <c r="E92" s="239"/>
      <c r="F92" s="239"/>
      <c r="G92" s="239"/>
      <c r="H92" s="239"/>
      <c r="I92" s="239"/>
      <c r="J92" s="239"/>
      <c r="K92" s="239"/>
      <c r="L92" s="239"/>
      <c r="M92" s="239"/>
      <c r="N92" s="239"/>
      <c r="O92" s="239"/>
      <c r="P92" s="239"/>
      <c r="Q92" s="239"/>
      <c r="R92" s="239"/>
      <c r="S92" s="239"/>
    </row>
    <row r="93" spans="1:19" ht="15" x14ac:dyDescent="0.2">
      <c r="A93" s="239"/>
      <c r="B93" s="239"/>
      <c r="C93" s="239"/>
      <c r="D93" s="239"/>
      <c r="E93" s="239"/>
      <c r="F93" s="239"/>
      <c r="G93" s="239"/>
      <c r="H93" s="239"/>
      <c r="I93" s="239"/>
      <c r="J93" s="239"/>
      <c r="K93" s="239"/>
      <c r="L93" s="239"/>
      <c r="M93" s="239"/>
      <c r="N93" s="239"/>
      <c r="O93" s="239"/>
      <c r="P93" s="239"/>
      <c r="Q93" s="239"/>
      <c r="R93" s="239"/>
      <c r="S93" s="239"/>
    </row>
    <row r="94" spans="1:19" ht="15" x14ac:dyDescent="0.2">
      <c r="A94" s="239"/>
      <c r="B94" s="239"/>
      <c r="C94" s="239"/>
      <c r="D94" s="239"/>
      <c r="E94" s="239"/>
      <c r="F94" s="239"/>
      <c r="G94" s="239"/>
      <c r="H94" s="239"/>
      <c r="I94" s="239"/>
      <c r="J94" s="239"/>
      <c r="K94" s="239"/>
      <c r="L94" s="239"/>
      <c r="M94" s="239"/>
      <c r="N94" s="239"/>
      <c r="O94" s="239"/>
      <c r="P94" s="239"/>
      <c r="Q94" s="239"/>
      <c r="R94" s="239"/>
      <c r="S94" s="239"/>
    </row>
    <row r="95" spans="1:19" ht="15" x14ac:dyDescent="0.2">
      <c r="A95" s="239"/>
      <c r="B95" s="239"/>
      <c r="C95" s="239"/>
      <c r="D95" s="239"/>
      <c r="E95" s="239"/>
      <c r="F95" s="239"/>
      <c r="G95" s="239"/>
      <c r="H95" s="239"/>
      <c r="I95" s="239"/>
      <c r="J95" s="239"/>
      <c r="K95" s="239"/>
      <c r="L95" s="239"/>
      <c r="M95" s="239"/>
      <c r="N95" s="239"/>
      <c r="O95" s="239"/>
      <c r="P95" s="239"/>
      <c r="Q95" s="239"/>
      <c r="R95" s="239"/>
      <c r="S95" s="239"/>
    </row>
    <row r="96" spans="1:19" ht="15" x14ac:dyDescent="0.2">
      <c r="A96" s="239"/>
      <c r="B96" s="239"/>
      <c r="C96" s="239"/>
      <c r="D96" s="239"/>
      <c r="E96" s="239"/>
      <c r="F96" s="239"/>
      <c r="G96" s="239"/>
      <c r="H96" s="239"/>
      <c r="I96" s="239"/>
      <c r="J96" s="239"/>
      <c r="K96" s="239"/>
      <c r="L96" s="239"/>
      <c r="M96" s="239"/>
      <c r="N96" s="239"/>
      <c r="O96" s="239"/>
      <c r="P96" s="239"/>
      <c r="Q96" s="239"/>
      <c r="R96" s="239"/>
      <c r="S96" s="239"/>
    </row>
    <row r="97" spans="1:19" ht="15" x14ac:dyDescent="0.2">
      <c r="A97" s="239"/>
      <c r="B97" s="239"/>
      <c r="C97" s="239"/>
      <c r="D97" s="239"/>
      <c r="E97" s="239"/>
      <c r="F97" s="239"/>
      <c r="G97" s="239"/>
      <c r="H97" s="239"/>
      <c r="I97" s="239"/>
      <c r="J97" s="239"/>
      <c r="K97" s="239"/>
      <c r="L97" s="239"/>
      <c r="M97" s="239"/>
      <c r="N97" s="239"/>
      <c r="O97" s="239"/>
      <c r="P97" s="239"/>
      <c r="Q97" s="239"/>
      <c r="R97" s="239"/>
      <c r="S97" s="239"/>
    </row>
    <row r="98" spans="1:19" ht="15" x14ac:dyDescent="0.2">
      <c r="A98" s="239"/>
      <c r="B98" s="239"/>
      <c r="C98" s="239"/>
      <c r="D98" s="239"/>
      <c r="E98" s="239"/>
      <c r="F98" s="239"/>
      <c r="G98" s="239"/>
      <c r="H98" s="239"/>
      <c r="I98" s="239"/>
      <c r="J98" s="239"/>
      <c r="K98" s="239"/>
      <c r="L98" s="239"/>
      <c r="M98" s="239"/>
      <c r="N98" s="239"/>
      <c r="O98" s="239"/>
      <c r="P98" s="239"/>
      <c r="Q98" s="239"/>
      <c r="R98" s="239"/>
      <c r="S98" s="239"/>
    </row>
    <row r="99" spans="1:19" ht="15" x14ac:dyDescent="0.2">
      <c r="A99" s="239"/>
      <c r="B99" s="239"/>
      <c r="C99" s="239"/>
      <c r="D99" s="239"/>
      <c r="E99" s="239"/>
      <c r="F99" s="239"/>
      <c r="G99" s="239"/>
      <c r="H99" s="239"/>
      <c r="I99" s="239"/>
      <c r="J99" s="239"/>
      <c r="K99" s="239"/>
      <c r="L99" s="239"/>
      <c r="M99" s="239"/>
      <c r="N99" s="239"/>
      <c r="O99" s="239"/>
      <c r="P99" s="239"/>
      <c r="Q99" s="239"/>
      <c r="R99" s="239"/>
      <c r="S99" s="239"/>
    </row>
    <row r="100" spans="1:19" ht="15" x14ac:dyDescent="0.2">
      <c r="A100" s="239"/>
      <c r="B100" s="239"/>
      <c r="C100" s="239"/>
      <c r="D100" s="239"/>
      <c r="E100" s="239"/>
      <c r="F100" s="239"/>
      <c r="G100" s="239"/>
      <c r="H100" s="239"/>
      <c r="I100" s="239"/>
      <c r="J100" s="239"/>
      <c r="K100" s="239"/>
      <c r="L100" s="239"/>
      <c r="M100" s="239"/>
      <c r="N100" s="239"/>
      <c r="O100" s="239"/>
      <c r="P100" s="239"/>
      <c r="Q100" s="239"/>
      <c r="R100" s="239"/>
      <c r="S100" s="239"/>
    </row>
    <row r="101" spans="1:19" ht="15" x14ac:dyDescent="0.2">
      <c r="A101" s="239"/>
      <c r="B101" s="239"/>
      <c r="C101" s="239"/>
      <c r="D101" s="239"/>
      <c r="E101" s="239"/>
      <c r="F101" s="239"/>
      <c r="G101" s="239"/>
      <c r="H101" s="239"/>
      <c r="I101" s="239"/>
      <c r="J101" s="239"/>
      <c r="K101" s="239"/>
      <c r="L101" s="239"/>
      <c r="M101" s="239"/>
      <c r="N101" s="239"/>
      <c r="O101" s="239"/>
      <c r="P101" s="239"/>
      <c r="Q101" s="239"/>
      <c r="R101" s="239"/>
      <c r="S101" s="239"/>
    </row>
    <row r="102" spans="1:19" ht="15" x14ac:dyDescent="0.2">
      <c r="A102" s="239"/>
      <c r="B102" s="239"/>
      <c r="C102" s="239"/>
      <c r="D102" s="239"/>
      <c r="E102" s="239"/>
      <c r="F102" s="239"/>
      <c r="G102" s="239"/>
      <c r="H102" s="239"/>
      <c r="I102" s="239"/>
      <c r="J102" s="239"/>
      <c r="K102" s="239"/>
      <c r="L102" s="239"/>
      <c r="M102" s="239"/>
      <c r="N102" s="239"/>
      <c r="O102" s="239"/>
      <c r="P102" s="239"/>
      <c r="Q102" s="239"/>
      <c r="R102" s="239"/>
      <c r="S102" s="239"/>
    </row>
    <row r="103" spans="1:19" ht="15" x14ac:dyDescent="0.2">
      <c r="A103" s="239"/>
      <c r="B103" s="239"/>
      <c r="C103" s="239"/>
      <c r="D103" s="239"/>
      <c r="E103" s="239"/>
      <c r="F103" s="239"/>
      <c r="G103" s="239"/>
      <c r="H103" s="239"/>
      <c r="I103" s="239"/>
      <c r="J103" s="239"/>
      <c r="K103" s="239"/>
      <c r="L103" s="239"/>
      <c r="M103" s="239"/>
      <c r="N103" s="239"/>
      <c r="O103" s="239"/>
      <c r="P103" s="239"/>
      <c r="Q103" s="239"/>
      <c r="R103" s="239"/>
      <c r="S103" s="239"/>
    </row>
    <row r="104" spans="1:19" ht="15" x14ac:dyDescent="0.2">
      <c r="A104" s="239"/>
      <c r="B104" s="239"/>
      <c r="C104" s="239"/>
      <c r="D104" s="239"/>
      <c r="E104" s="239"/>
      <c r="F104" s="239"/>
      <c r="G104" s="239"/>
      <c r="H104" s="239"/>
      <c r="I104" s="239"/>
      <c r="J104" s="239"/>
      <c r="K104" s="239"/>
      <c r="L104" s="239"/>
      <c r="M104" s="239"/>
      <c r="N104" s="239"/>
      <c r="O104" s="239"/>
      <c r="P104" s="239"/>
      <c r="Q104" s="239"/>
      <c r="R104" s="239"/>
      <c r="S104" s="239"/>
    </row>
    <row r="105" spans="1:19" ht="15" x14ac:dyDescent="0.2">
      <c r="A105" s="239"/>
      <c r="B105" s="239"/>
      <c r="C105" s="239"/>
      <c r="D105" s="239"/>
      <c r="E105" s="239"/>
      <c r="F105" s="239"/>
      <c r="G105" s="239"/>
      <c r="H105" s="239"/>
      <c r="I105" s="239"/>
      <c r="J105" s="239"/>
      <c r="K105" s="239"/>
      <c r="L105" s="239"/>
      <c r="M105" s="239"/>
      <c r="N105" s="239"/>
      <c r="O105" s="239"/>
      <c r="P105" s="239"/>
      <c r="Q105" s="239"/>
      <c r="R105" s="239"/>
      <c r="S105" s="239"/>
    </row>
    <row r="106" spans="1:19" ht="15" x14ac:dyDescent="0.2">
      <c r="A106" s="239"/>
      <c r="B106" s="239"/>
      <c r="C106" s="239"/>
      <c r="D106" s="239"/>
      <c r="E106" s="239"/>
      <c r="F106" s="239"/>
      <c r="G106" s="239"/>
      <c r="H106" s="239"/>
      <c r="I106" s="239"/>
      <c r="J106" s="239"/>
      <c r="K106" s="239"/>
      <c r="L106" s="239"/>
      <c r="M106" s="239"/>
      <c r="N106" s="239"/>
      <c r="O106" s="239"/>
      <c r="P106" s="239"/>
      <c r="Q106" s="239"/>
      <c r="R106" s="239"/>
      <c r="S106" s="239"/>
    </row>
    <row r="107" spans="1:19" ht="15" x14ac:dyDescent="0.2">
      <c r="A107" s="239"/>
      <c r="B107" s="239"/>
      <c r="C107" s="239"/>
      <c r="D107" s="239"/>
      <c r="E107" s="239"/>
      <c r="F107" s="239"/>
      <c r="G107" s="239"/>
      <c r="H107" s="239"/>
      <c r="I107" s="239"/>
      <c r="J107" s="239"/>
      <c r="K107" s="239"/>
      <c r="L107" s="239"/>
      <c r="M107" s="239"/>
      <c r="N107" s="239"/>
      <c r="O107" s="239"/>
      <c r="P107" s="239"/>
      <c r="Q107" s="239"/>
      <c r="R107" s="239"/>
      <c r="S107" s="239"/>
    </row>
    <row r="108" spans="1:19" ht="15" x14ac:dyDescent="0.2">
      <c r="A108" s="239"/>
      <c r="B108" s="239"/>
      <c r="C108" s="239"/>
      <c r="D108" s="239"/>
      <c r="E108" s="239"/>
      <c r="F108" s="239"/>
      <c r="G108" s="239"/>
      <c r="H108" s="239"/>
      <c r="I108" s="239"/>
      <c r="J108" s="239"/>
      <c r="K108" s="239"/>
      <c r="L108" s="239"/>
      <c r="M108" s="239"/>
      <c r="N108" s="239"/>
      <c r="O108" s="239"/>
      <c r="P108" s="239"/>
      <c r="Q108" s="239"/>
      <c r="R108" s="239"/>
      <c r="S108" s="239"/>
    </row>
    <row r="109" spans="1:19" ht="15" x14ac:dyDescent="0.2">
      <c r="A109" s="239"/>
      <c r="B109" s="239"/>
      <c r="C109" s="239"/>
      <c r="D109" s="239"/>
      <c r="E109" s="239"/>
      <c r="F109" s="239"/>
      <c r="G109" s="239"/>
      <c r="H109" s="239"/>
      <c r="I109" s="239"/>
      <c r="J109" s="239"/>
      <c r="K109" s="239"/>
      <c r="L109" s="239"/>
      <c r="M109" s="239"/>
      <c r="N109" s="239"/>
      <c r="O109" s="239"/>
      <c r="P109" s="239"/>
      <c r="Q109" s="239"/>
      <c r="R109" s="239"/>
      <c r="S109" s="239"/>
    </row>
    <row r="110" spans="1:19" ht="15" x14ac:dyDescent="0.2">
      <c r="A110" s="239"/>
      <c r="B110" s="239"/>
      <c r="C110" s="239"/>
      <c r="D110" s="239"/>
      <c r="E110" s="239"/>
      <c r="F110" s="239"/>
      <c r="G110" s="239"/>
      <c r="H110" s="239"/>
      <c r="I110" s="239"/>
      <c r="J110" s="239"/>
      <c r="K110" s="239"/>
      <c r="L110" s="239"/>
      <c r="M110" s="239"/>
      <c r="N110" s="239"/>
      <c r="O110" s="239"/>
      <c r="P110" s="239"/>
      <c r="Q110" s="239"/>
      <c r="R110" s="239"/>
      <c r="S110" s="239"/>
    </row>
    <row r="111" spans="1:19" ht="15" x14ac:dyDescent="0.2">
      <c r="A111" s="239"/>
      <c r="B111" s="239"/>
      <c r="C111" s="239"/>
      <c r="D111" s="239"/>
      <c r="E111" s="239"/>
      <c r="F111" s="239"/>
      <c r="G111" s="239"/>
      <c r="H111" s="239"/>
      <c r="I111" s="239"/>
      <c r="J111" s="239"/>
      <c r="K111" s="239"/>
      <c r="L111" s="239"/>
      <c r="M111" s="239"/>
      <c r="N111" s="239"/>
      <c r="O111" s="239"/>
      <c r="P111" s="239"/>
      <c r="Q111" s="239"/>
      <c r="R111" s="239"/>
      <c r="S111" s="239"/>
    </row>
    <row r="112" spans="1:19" ht="15" x14ac:dyDescent="0.2">
      <c r="A112" s="239"/>
      <c r="B112" s="239"/>
      <c r="C112" s="239"/>
      <c r="D112" s="239"/>
      <c r="E112" s="239"/>
      <c r="F112" s="239"/>
      <c r="G112" s="239"/>
      <c r="H112" s="239"/>
      <c r="I112" s="239"/>
      <c r="J112" s="239"/>
      <c r="K112" s="239"/>
      <c r="L112" s="239"/>
      <c r="M112" s="239"/>
      <c r="N112" s="239"/>
      <c r="O112" s="239"/>
      <c r="P112" s="239"/>
      <c r="Q112" s="239"/>
      <c r="R112" s="239"/>
      <c r="S112" s="239"/>
    </row>
    <row r="113" spans="1:19" ht="15" x14ac:dyDescent="0.2">
      <c r="A113" s="239"/>
      <c r="B113" s="239"/>
      <c r="C113" s="239"/>
      <c r="D113" s="239"/>
      <c r="E113" s="239"/>
      <c r="F113" s="239"/>
      <c r="G113" s="239"/>
      <c r="H113" s="239"/>
      <c r="I113" s="239"/>
      <c r="J113" s="239"/>
      <c r="K113" s="239"/>
      <c r="L113" s="239"/>
      <c r="M113" s="239"/>
      <c r="N113" s="239"/>
      <c r="O113" s="239"/>
      <c r="P113" s="239"/>
      <c r="Q113" s="239"/>
      <c r="R113" s="239"/>
      <c r="S113" s="239"/>
    </row>
    <row r="114" spans="1:19" ht="15" x14ac:dyDescent="0.2">
      <c r="A114" s="239"/>
      <c r="B114" s="239"/>
      <c r="C114" s="239"/>
      <c r="D114" s="239"/>
      <c r="E114" s="239"/>
      <c r="F114" s="239"/>
      <c r="G114" s="239"/>
      <c r="H114" s="239"/>
      <c r="I114" s="239"/>
      <c r="J114" s="239"/>
      <c r="K114" s="239"/>
      <c r="L114" s="239"/>
      <c r="M114" s="239"/>
      <c r="N114" s="239"/>
      <c r="O114" s="239"/>
      <c r="P114" s="239"/>
      <c r="Q114" s="239"/>
      <c r="R114" s="239"/>
      <c r="S114" s="239"/>
    </row>
    <row r="115" spans="1:19" ht="15" x14ac:dyDescent="0.2">
      <c r="A115" s="239"/>
      <c r="B115" s="239"/>
      <c r="C115" s="239"/>
      <c r="D115" s="239"/>
      <c r="E115" s="239"/>
      <c r="F115" s="239"/>
      <c r="G115" s="239"/>
      <c r="H115" s="239"/>
      <c r="I115" s="239"/>
      <c r="J115" s="239"/>
      <c r="K115" s="239"/>
      <c r="L115" s="239"/>
      <c r="M115" s="239"/>
      <c r="N115" s="239"/>
      <c r="O115" s="239"/>
      <c r="P115" s="239"/>
      <c r="Q115" s="239"/>
      <c r="R115" s="239"/>
      <c r="S115" s="239"/>
    </row>
    <row r="116" spans="1:19" ht="15" x14ac:dyDescent="0.2">
      <c r="A116" s="239"/>
      <c r="B116" s="239"/>
      <c r="C116" s="239"/>
      <c r="D116" s="239"/>
      <c r="E116" s="239"/>
      <c r="F116" s="239"/>
      <c r="G116" s="239"/>
      <c r="H116" s="239"/>
      <c r="I116" s="239"/>
      <c r="J116" s="239"/>
      <c r="K116" s="239"/>
      <c r="L116" s="239"/>
      <c r="M116" s="239"/>
      <c r="N116" s="239"/>
      <c r="O116" s="239"/>
      <c r="P116" s="239"/>
      <c r="Q116" s="239"/>
      <c r="R116" s="239"/>
      <c r="S116" s="239"/>
    </row>
    <row r="117" spans="1:19" ht="15" x14ac:dyDescent="0.2">
      <c r="A117" s="239"/>
      <c r="B117" s="239"/>
      <c r="C117" s="239"/>
      <c r="D117" s="239"/>
      <c r="E117" s="239"/>
      <c r="F117" s="239"/>
      <c r="G117" s="239"/>
      <c r="H117" s="239"/>
      <c r="I117" s="239"/>
      <c r="J117" s="239"/>
      <c r="K117" s="239"/>
      <c r="L117" s="239"/>
      <c r="M117" s="239"/>
      <c r="N117" s="239"/>
      <c r="O117" s="239"/>
      <c r="P117" s="239"/>
      <c r="Q117" s="239"/>
      <c r="R117" s="239"/>
      <c r="S117" s="239"/>
    </row>
    <row r="118" spans="1:19" ht="15" x14ac:dyDescent="0.2">
      <c r="A118" s="239"/>
      <c r="B118" s="239"/>
      <c r="C118" s="239"/>
      <c r="D118" s="239"/>
      <c r="E118" s="239"/>
      <c r="F118" s="239"/>
      <c r="G118" s="239"/>
      <c r="H118" s="239"/>
      <c r="I118" s="239"/>
      <c r="J118" s="239"/>
      <c r="K118" s="239"/>
      <c r="L118" s="239"/>
      <c r="M118" s="239"/>
      <c r="N118" s="239"/>
      <c r="O118" s="239"/>
      <c r="P118" s="239"/>
      <c r="Q118" s="239"/>
      <c r="R118" s="239"/>
      <c r="S118" s="239"/>
    </row>
    <row r="119" spans="1:19" ht="15" x14ac:dyDescent="0.2">
      <c r="A119" s="239"/>
      <c r="B119" s="239"/>
      <c r="C119" s="239"/>
      <c r="D119" s="239"/>
      <c r="E119" s="239"/>
      <c r="F119" s="239"/>
      <c r="G119" s="239"/>
      <c r="H119" s="239"/>
      <c r="I119" s="239"/>
      <c r="J119" s="239"/>
      <c r="K119" s="239"/>
      <c r="L119" s="239"/>
      <c r="M119" s="239"/>
      <c r="N119" s="239"/>
      <c r="O119" s="239"/>
      <c r="P119" s="239"/>
      <c r="Q119" s="239"/>
      <c r="R119" s="239"/>
      <c r="S119" s="239"/>
    </row>
    <row r="120" spans="1:19" ht="15" x14ac:dyDescent="0.2">
      <c r="A120" s="239"/>
      <c r="B120" s="239"/>
      <c r="C120" s="239"/>
      <c r="D120" s="239"/>
      <c r="E120" s="239"/>
      <c r="F120" s="239"/>
      <c r="G120" s="239"/>
      <c r="H120" s="239"/>
      <c r="I120" s="239"/>
      <c r="J120" s="239"/>
      <c r="K120" s="239"/>
      <c r="L120" s="239"/>
      <c r="M120" s="239"/>
      <c r="N120" s="239"/>
      <c r="O120" s="239"/>
      <c r="P120" s="239"/>
      <c r="Q120" s="239"/>
      <c r="R120" s="239"/>
      <c r="S120" s="239"/>
    </row>
    <row r="121" spans="1:19" ht="15" x14ac:dyDescent="0.2">
      <c r="A121" s="239"/>
      <c r="B121" s="239"/>
      <c r="C121" s="239"/>
      <c r="D121" s="239"/>
      <c r="E121" s="239"/>
      <c r="F121" s="239"/>
      <c r="G121" s="239"/>
      <c r="H121" s="239"/>
      <c r="I121" s="239"/>
      <c r="J121" s="239"/>
      <c r="K121" s="239"/>
      <c r="L121" s="239"/>
      <c r="M121" s="239"/>
      <c r="N121" s="239"/>
      <c r="O121" s="239"/>
      <c r="P121" s="239"/>
      <c r="Q121" s="239"/>
      <c r="R121" s="239"/>
      <c r="S121" s="239"/>
    </row>
    <row r="122" spans="1:19" ht="15" x14ac:dyDescent="0.2">
      <c r="A122" s="239"/>
      <c r="B122" s="239"/>
      <c r="C122" s="239"/>
      <c r="D122" s="239"/>
      <c r="E122" s="239"/>
      <c r="F122" s="239"/>
      <c r="G122" s="239"/>
      <c r="H122" s="239"/>
      <c r="I122" s="239"/>
      <c r="J122" s="239"/>
      <c r="K122" s="239"/>
      <c r="L122" s="239"/>
      <c r="M122" s="239"/>
      <c r="N122" s="239"/>
      <c r="O122" s="239"/>
      <c r="P122" s="239"/>
      <c r="Q122" s="239"/>
      <c r="R122" s="239"/>
      <c r="S122" s="239"/>
    </row>
    <row r="123" spans="1:19" ht="15" x14ac:dyDescent="0.2">
      <c r="A123" s="239"/>
      <c r="B123" s="239"/>
      <c r="C123" s="239"/>
      <c r="D123" s="239"/>
      <c r="E123" s="239"/>
      <c r="F123" s="239"/>
      <c r="G123" s="239"/>
      <c r="H123" s="239"/>
      <c r="I123" s="239"/>
      <c r="J123" s="239"/>
      <c r="K123" s="239"/>
      <c r="L123" s="239"/>
      <c r="M123" s="239"/>
      <c r="N123" s="239"/>
      <c r="O123" s="239"/>
      <c r="P123" s="239"/>
      <c r="Q123" s="239"/>
      <c r="R123" s="239"/>
      <c r="S123" s="239"/>
    </row>
    <row r="124" spans="1:19" ht="15" x14ac:dyDescent="0.2">
      <c r="A124" s="239"/>
      <c r="B124" s="239"/>
      <c r="C124" s="239"/>
      <c r="D124" s="239"/>
      <c r="E124" s="239"/>
      <c r="F124" s="239"/>
      <c r="G124" s="239"/>
      <c r="H124" s="239"/>
      <c r="I124" s="239"/>
      <c r="J124" s="239"/>
      <c r="K124" s="239"/>
      <c r="L124" s="239"/>
      <c r="M124" s="239"/>
      <c r="N124" s="239"/>
      <c r="O124" s="239"/>
      <c r="P124" s="239"/>
      <c r="Q124" s="239"/>
      <c r="R124" s="239"/>
      <c r="S124" s="239"/>
    </row>
    <row r="125" spans="1:19" ht="15" x14ac:dyDescent="0.2">
      <c r="A125" s="239"/>
      <c r="B125" s="239"/>
      <c r="C125" s="239"/>
      <c r="D125" s="239"/>
      <c r="E125" s="239"/>
      <c r="F125" s="239"/>
      <c r="G125" s="239"/>
      <c r="H125" s="239"/>
      <c r="I125" s="239"/>
      <c r="J125" s="239"/>
      <c r="K125" s="239"/>
      <c r="L125" s="239"/>
      <c r="M125" s="239"/>
      <c r="N125" s="239"/>
      <c r="O125" s="239"/>
      <c r="P125" s="239"/>
      <c r="Q125" s="239"/>
      <c r="R125" s="239"/>
      <c r="S125" s="239"/>
    </row>
    <row r="126" spans="1:19" ht="15" x14ac:dyDescent="0.2">
      <c r="A126" s="239"/>
      <c r="B126" s="239"/>
      <c r="C126" s="239"/>
      <c r="D126" s="239"/>
      <c r="E126" s="239"/>
      <c r="F126" s="239"/>
      <c r="G126" s="239"/>
      <c r="H126" s="239"/>
      <c r="I126" s="239"/>
      <c r="J126" s="239"/>
      <c r="K126" s="239"/>
      <c r="L126" s="239"/>
      <c r="M126" s="239"/>
      <c r="N126" s="239"/>
      <c r="O126" s="239"/>
      <c r="P126" s="239"/>
      <c r="Q126" s="239"/>
      <c r="R126" s="239"/>
      <c r="S126" s="239"/>
    </row>
    <row r="127" spans="1:19" ht="15" x14ac:dyDescent="0.2">
      <c r="A127" s="239"/>
      <c r="B127" s="239"/>
      <c r="C127" s="239"/>
      <c r="D127" s="239"/>
      <c r="E127" s="239"/>
      <c r="F127" s="239"/>
      <c r="G127" s="239"/>
      <c r="H127" s="239"/>
      <c r="I127" s="239"/>
      <c r="J127" s="239"/>
      <c r="K127" s="239"/>
      <c r="L127" s="239"/>
      <c r="M127" s="239"/>
      <c r="N127" s="239"/>
      <c r="O127" s="239"/>
      <c r="P127" s="239"/>
      <c r="Q127" s="239"/>
      <c r="R127" s="239"/>
      <c r="S127" s="239"/>
    </row>
    <row r="128" spans="1:19" ht="15" x14ac:dyDescent="0.2">
      <c r="A128" s="239"/>
      <c r="B128" s="239"/>
      <c r="C128" s="239"/>
      <c r="D128" s="239"/>
      <c r="E128" s="239"/>
      <c r="F128" s="239"/>
      <c r="G128" s="239"/>
      <c r="H128" s="239"/>
      <c r="I128" s="239"/>
      <c r="J128" s="239"/>
      <c r="K128" s="239"/>
      <c r="L128" s="239"/>
      <c r="M128" s="239"/>
      <c r="N128" s="239"/>
      <c r="O128" s="239"/>
      <c r="P128" s="239"/>
      <c r="Q128" s="239"/>
      <c r="R128" s="239"/>
      <c r="S128" s="239"/>
    </row>
    <row r="129" spans="1:19" ht="15" x14ac:dyDescent="0.2">
      <c r="A129" s="239"/>
      <c r="B129" s="239"/>
      <c r="C129" s="239"/>
      <c r="D129" s="239"/>
      <c r="E129" s="239"/>
      <c r="F129" s="239"/>
      <c r="G129" s="239"/>
      <c r="H129" s="239"/>
      <c r="I129" s="239"/>
      <c r="J129" s="239"/>
      <c r="K129" s="239"/>
      <c r="L129" s="239"/>
      <c r="M129" s="239"/>
      <c r="N129" s="239"/>
      <c r="O129" s="239"/>
      <c r="P129" s="239"/>
      <c r="Q129" s="239"/>
      <c r="R129" s="239"/>
      <c r="S129" s="239"/>
    </row>
    <row r="130" spans="1:19" ht="15" x14ac:dyDescent="0.2">
      <c r="A130" s="239"/>
      <c r="B130" s="239"/>
      <c r="C130" s="239"/>
      <c r="D130" s="239"/>
      <c r="E130" s="239"/>
      <c r="F130" s="239"/>
      <c r="G130" s="239"/>
      <c r="H130" s="239"/>
      <c r="I130" s="239"/>
      <c r="J130" s="239"/>
      <c r="K130" s="239"/>
      <c r="L130" s="239"/>
      <c r="M130" s="239"/>
      <c r="N130" s="239"/>
      <c r="O130" s="239"/>
      <c r="P130" s="239"/>
      <c r="Q130" s="239"/>
      <c r="R130" s="239"/>
      <c r="S130" s="239"/>
    </row>
    <row r="131" spans="1:19" ht="15" x14ac:dyDescent="0.2">
      <c r="A131" s="239"/>
      <c r="B131" s="239"/>
      <c r="C131" s="239"/>
      <c r="D131" s="239"/>
      <c r="E131" s="239"/>
      <c r="F131" s="239"/>
      <c r="G131" s="239"/>
      <c r="H131" s="239"/>
      <c r="I131" s="239"/>
      <c r="J131" s="239"/>
      <c r="K131" s="239"/>
      <c r="L131" s="239"/>
      <c r="M131" s="239"/>
      <c r="N131" s="239"/>
      <c r="O131" s="239"/>
      <c r="P131" s="239"/>
      <c r="Q131" s="239"/>
      <c r="R131" s="239"/>
      <c r="S131" s="239"/>
    </row>
    <row r="132" spans="1:19" ht="15" x14ac:dyDescent="0.2">
      <c r="A132" s="239"/>
      <c r="B132" s="239"/>
      <c r="C132" s="239"/>
      <c r="D132" s="239"/>
      <c r="E132" s="239"/>
      <c r="F132" s="239"/>
      <c r="G132" s="239"/>
      <c r="H132" s="239"/>
      <c r="I132" s="239"/>
      <c r="J132" s="239"/>
      <c r="K132" s="239"/>
      <c r="L132" s="239"/>
      <c r="M132" s="239"/>
      <c r="N132" s="239"/>
      <c r="O132" s="239"/>
      <c r="P132" s="239"/>
      <c r="Q132" s="239"/>
      <c r="R132" s="239"/>
      <c r="S132" s="239"/>
    </row>
    <row r="133" spans="1:19" ht="15" x14ac:dyDescent="0.2">
      <c r="A133" s="239"/>
      <c r="B133" s="239"/>
      <c r="C133" s="239"/>
      <c r="D133" s="239"/>
      <c r="E133" s="239"/>
      <c r="F133" s="239"/>
      <c r="G133" s="239"/>
      <c r="H133" s="239"/>
      <c r="I133" s="239"/>
      <c r="J133" s="239"/>
      <c r="K133" s="239"/>
      <c r="L133" s="239"/>
      <c r="M133" s="239"/>
      <c r="N133" s="239"/>
      <c r="O133" s="239"/>
      <c r="P133" s="239"/>
      <c r="Q133" s="239"/>
      <c r="R133" s="239"/>
      <c r="S133" s="239"/>
    </row>
    <row r="134" spans="1:19" ht="15" x14ac:dyDescent="0.2">
      <c r="A134" s="239"/>
      <c r="B134" s="239"/>
      <c r="C134" s="239"/>
      <c r="D134" s="239"/>
      <c r="E134" s="239"/>
      <c r="F134" s="239"/>
      <c r="G134" s="239"/>
      <c r="H134" s="239"/>
      <c r="I134" s="239"/>
      <c r="J134" s="239"/>
      <c r="K134" s="239"/>
      <c r="L134" s="239"/>
      <c r="M134" s="239"/>
      <c r="N134" s="239"/>
      <c r="O134" s="239"/>
      <c r="P134" s="239"/>
      <c r="Q134" s="239"/>
      <c r="R134" s="239"/>
      <c r="S134" s="239"/>
    </row>
    <row r="135" spans="1:19" ht="15" x14ac:dyDescent="0.2">
      <c r="A135" s="239"/>
      <c r="B135" s="239"/>
      <c r="C135" s="239"/>
      <c r="D135" s="239"/>
      <c r="E135" s="239"/>
      <c r="F135" s="239"/>
      <c r="G135" s="239"/>
      <c r="H135" s="239"/>
      <c r="I135" s="239"/>
      <c r="J135" s="239"/>
      <c r="K135" s="239"/>
      <c r="L135" s="239"/>
      <c r="M135" s="239"/>
      <c r="N135" s="239"/>
      <c r="O135" s="239"/>
      <c r="P135" s="239"/>
      <c r="Q135" s="239"/>
      <c r="R135" s="239"/>
      <c r="S135" s="239"/>
    </row>
    <row r="136" spans="1:19" ht="15" x14ac:dyDescent="0.2">
      <c r="A136" s="239"/>
      <c r="B136" s="239"/>
      <c r="C136" s="239"/>
      <c r="D136" s="239"/>
      <c r="E136" s="239"/>
      <c r="F136" s="239"/>
      <c r="G136" s="239"/>
      <c r="H136" s="239"/>
      <c r="I136" s="239"/>
      <c r="J136" s="239"/>
      <c r="K136" s="239"/>
      <c r="L136" s="239"/>
      <c r="M136" s="239"/>
      <c r="N136" s="239"/>
      <c r="O136" s="239"/>
      <c r="P136" s="239"/>
      <c r="Q136" s="239"/>
      <c r="R136" s="239"/>
      <c r="S136" s="239"/>
    </row>
    <row r="137" spans="1:19" ht="15" x14ac:dyDescent="0.2">
      <c r="A137" s="239"/>
      <c r="B137" s="239"/>
      <c r="C137" s="239"/>
      <c r="D137" s="239"/>
      <c r="E137" s="239"/>
      <c r="F137" s="239"/>
      <c r="G137" s="239"/>
      <c r="H137" s="239"/>
      <c r="I137" s="239"/>
      <c r="J137" s="239"/>
      <c r="K137" s="239"/>
      <c r="L137" s="239"/>
      <c r="M137" s="239"/>
      <c r="N137" s="239"/>
      <c r="O137" s="239"/>
      <c r="P137" s="239"/>
      <c r="Q137" s="239"/>
      <c r="R137" s="239"/>
      <c r="S137" s="239"/>
    </row>
    <row r="138" spans="1:19" ht="15" x14ac:dyDescent="0.2">
      <c r="A138" s="239"/>
      <c r="B138" s="239"/>
      <c r="C138" s="239"/>
      <c r="D138" s="239"/>
      <c r="E138" s="239"/>
      <c r="F138" s="239"/>
      <c r="G138" s="239"/>
      <c r="H138" s="239"/>
      <c r="I138" s="239"/>
      <c r="J138" s="239"/>
      <c r="K138" s="239"/>
      <c r="L138" s="239"/>
      <c r="M138" s="239"/>
      <c r="N138" s="239"/>
      <c r="O138" s="239"/>
      <c r="P138" s="239"/>
      <c r="Q138" s="239"/>
      <c r="R138" s="239"/>
      <c r="S138" s="239"/>
    </row>
    <row r="139" spans="1:19" ht="15" x14ac:dyDescent="0.2">
      <c r="A139" s="239"/>
      <c r="B139" s="239"/>
      <c r="C139" s="239"/>
      <c r="D139" s="239"/>
      <c r="E139" s="239"/>
      <c r="F139" s="239"/>
      <c r="G139" s="239"/>
      <c r="H139" s="239"/>
      <c r="I139" s="239"/>
      <c r="J139" s="239"/>
      <c r="K139" s="239"/>
      <c r="L139" s="239"/>
      <c r="M139" s="239"/>
      <c r="N139" s="239"/>
      <c r="O139" s="239"/>
      <c r="P139" s="239"/>
      <c r="Q139" s="239"/>
      <c r="R139" s="239"/>
      <c r="S139" s="239"/>
    </row>
    <row r="140" spans="1:19" ht="15" x14ac:dyDescent="0.2">
      <c r="A140" s="239"/>
      <c r="B140" s="239"/>
      <c r="C140" s="239"/>
      <c r="D140" s="239"/>
      <c r="E140" s="239"/>
      <c r="F140" s="239"/>
      <c r="G140" s="239"/>
      <c r="H140" s="239"/>
      <c r="I140" s="239"/>
      <c r="J140" s="239"/>
      <c r="K140" s="239"/>
      <c r="L140" s="239"/>
      <c r="M140" s="239"/>
      <c r="N140" s="239"/>
      <c r="O140" s="239"/>
      <c r="P140" s="239"/>
      <c r="Q140" s="239"/>
      <c r="R140" s="239"/>
      <c r="S140" s="239"/>
    </row>
    <row r="141" spans="1:19" ht="15" x14ac:dyDescent="0.2">
      <c r="A141" s="239"/>
      <c r="B141" s="239"/>
      <c r="C141" s="239"/>
      <c r="D141" s="239"/>
      <c r="E141" s="239"/>
      <c r="F141" s="239"/>
      <c r="G141" s="239"/>
      <c r="H141" s="239"/>
      <c r="I141" s="239"/>
      <c r="J141" s="239"/>
      <c r="K141" s="239"/>
      <c r="L141" s="239"/>
      <c r="M141" s="239"/>
      <c r="N141" s="239"/>
      <c r="O141" s="239"/>
      <c r="P141" s="239"/>
      <c r="Q141" s="239"/>
      <c r="R141" s="239"/>
      <c r="S141" s="239"/>
    </row>
    <row r="142" spans="1:19" ht="15" x14ac:dyDescent="0.2">
      <c r="A142" s="239"/>
      <c r="B142" s="239"/>
      <c r="C142" s="239"/>
      <c r="D142" s="239"/>
      <c r="E142" s="239"/>
      <c r="F142" s="239"/>
      <c r="G142" s="239"/>
      <c r="H142" s="239"/>
      <c r="I142" s="239"/>
      <c r="J142" s="239"/>
      <c r="K142" s="239"/>
      <c r="L142" s="239"/>
      <c r="M142" s="239"/>
      <c r="N142" s="239"/>
      <c r="O142" s="239"/>
      <c r="P142" s="239"/>
      <c r="Q142" s="239"/>
      <c r="R142" s="239"/>
      <c r="S142" s="239"/>
    </row>
    <row r="143" spans="1:19" ht="15" x14ac:dyDescent="0.2">
      <c r="A143" s="239"/>
      <c r="B143" s="239"/>
      <c r="C143" s="239"/>
      <c r="D143" s="239"/>
      <c r="E143" s="239"/>
      <c r="F143" s="239"/>
      <c r="G143" s="239"/>
      <c r="H143" s="239"/>
      <c r="I143" s="239"/>
      <c r="J143" s="239"/>
      <c r="K143" s="239"/>
      <c r="L143" s="239"/>
      <c r="M143" s="239"/>
      <c r="N143" s="239"/>
      <c r="O143" s="239"/>
      <c r="P143" s="239"/>
      <c r="Q143" s="239"/>
      <c r="R143" s="239"/>
      <c r="S143" s="239"/>
    </row>
    <row r="144" spans="1:19" ht="15" x14ac:dyDescent="0.2">
      <c r="A144" s="239"/>
      <c r="B144" s="239"/>
      <c r="C144" s="239"/>
      <c r="D144" s="239"/>
      <c r="E144" s="239"/>
      <c r="F144" s="239"/>
      <c r="G144" s="239"/>
      <c r="H144" s="239"/>
      <c r="I144" s="239"/>
      <c r="J144" s="239"/>
      <c r="K144" s="239"/>
      <c r="L144" s="239"/>
      <c r="M144" s="239"/>
      <c r="N144" s="239"/>
      <c r="O144" s="239"/>
      <c r="P144" s="239"/>
      <c r="Q144" s="239"/>
      <c r="R144" s="239"/>
      <c r="S144" s="239"/>
    </row>
    <row r="145" spans="1:19" ht="15" x14ac:dyDescent="0.2">
      <c r="A145" s="239"/>
      <c r="B145" s="239"/>
      <c r="C145" s="239"/>
      <c r="D145" s="239"/>
      <c r="E145" s="239"/>
      <c r="F145" s="239"/>
      <c r="G145" s="239"/>
      <c r="H145" s="239"/>
      <c r="I145" s="239"/>
      <c r="J145" s="239"/>
      <c r="K145" s="239"/>
      <c r="L145" s="239"/>
      <c r="M145" s="239"/>
      <c r="N145" s="239"/>
      <c r="O145" s="239"/>
      <c r="P145" s="239"/>
      <c r="Q145" s="239"/>
      <c r="R145" s="239"/>
      <c r="S145" s="239"/>
    </row>
    <row r="146" spans="1:19" ht="15" x14ac:dyDescent="0.2">
      <c r="A146" s="239"/>
      <c r="B146" s="239"/>
      <c r="C146" s="239"/>
      <c r="D146" s="239"/>
      <c r="E146" s="239"/>
      <c r="F146" s="239"/>
      <c r="G146" s="239"/>
      <c r="H146" s="239"/>
      <c r="I146" s="239"/>
      <c r="J146" s="239"/>
      <c r="K146" s="239"/>
      <c r="L146" s="239"/>
      <c r="M146" s="239"/>
      <c r="N146" s="239"/>
      <c r="O146" s="239"/>
      <c r="P146" s="239"/>
      <c r="Q146" s="239"/>
      <c r="R146" s="239"/>
      <c r="S146" s="239"/>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I2:I4"/>
    <mergeCell ref="J2:J4"/>
    <mergeCell ref="K2:K4"/>
    <mergeCell ref="L2:L4"/>
    <mergeCell ref="M2:M4"/>
    <mergeCell ref="H2:H4"/>
    <mergeCell ref="C2:C4"/>
    <mergeCell ref="D2:D4"/>
    <mergeCell ref="E2:E4"/>
    <mergeCell ref="F2:F4"/>
    <mergeCell ref="G2:G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18"/>
  <sheetViews>
    <sheetView zoomScaleNormal="100" workbookViewId="0">
      <pane xSplit="2" ySplit="9" topLeftCell="M10" activePane="bottomRight" state="frozen"/>
      <selection pane="topRight" activeCell="C1" sqref="C1"/>
      <selection pane="bottomLeft" activeCell="A10" sqref="A10"/>
      <selection pane="bottomRight" activeCell="S2" sqref="S2:V2"/>
    </sheetView>
  </sheetViews>
  <sheetFormatPr defaultColWidth="8.85546875" defaultRowHeight="12.75" x14ac:dyDescent="0.2"/>
  <cols>
    <col min="1" max="1" width="14.5703125" style="237" customWidth="1"/>
    <col min="2" max="2" width="45.7109375" style="237" customWidth="1"/>
    <col min="3" max="50" width="16.7109375" style="237" customWidth="1"/>
    <col min="51" max="16384" width="8.85546875" style="237"/>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107</v>
      </c>
      <c r="AV1" s="10"/>
      <c r="AW1" s="10"/>
      <c r="AX1" s="10"/>
    </row>
    <row r="2" spans="1:50" customFormat="1" ht="15.75" x14ac:dyDescent="0.25">
      <c r="C2" s="1527" t="str">
        <f>'BS-NONMAJOR CAP. PROJ.(71-72)'!C2:C4</f>
        <v>NAME</v>
      </c>
      <c r="D2" s="1527"/>
      <c r="E2" s="1527"/>
      <c r="F2" s="1527"/>
      <c r="G2" s="1527" t="str">
        <f>'BS-NONMAJOR CAP. PROJ.(71-72)'!D2:D4</f>
        <v>NAME</v>
      </c>
      <c r="H2" s="1527"/>
      <c r="I2" s="1527"/>
      <c r="J2" s="1527"/>
      <c r="K2" s="1527" t="str">
        <f>'BS-NONMAJOR CAP. PROJ.(71-72)'!E2:E4</f>
        <v>NAME</v>
      </c>
      <c r="L2" s="1527"/>
      <c r="M2" s="1527"/>
      <c r="N2" s="1527"/>
      <c r="O2" s="1527" t="str">
        <f>'BS-NONMAJOR CAP. PROJ.(71-72)'!F2:F4</f>
        <v>NAME</v>
      </c>
      <c r="P2" s="1527"/>
      <c r="Q2" s="1527"/>
      <c r="R2" s="1527"/>
      <c r="S2" s="1527" t="str">
        <f>'BS-NONMAJOR CAP. PROJ.(71-72)'!G2:G4</f>
        <v>NAME</v>
      </c>
      <c r="T2" s="1527"/>
      <c r="U2" s="1527"/>
      <c r="V2" s="1527"/>
      <c r="W2" s="1527" t="str">
        <f>'BS-NONMAJOR CAP. PROJ.(71-72)'!H2:H4</f>
        <v>NAME</v>
      </c>
      <c r="X2" s="1527"/>
      <c r="Y2" s="1527"/>
      <c r="Z2" s="1527"/>
      <c r="AA2" s="1527" t="str">
        <f>'BS-NONMAJOR CAP. PROJ.(71-72)'!I2:I4</f>
        <v>NAME</v>
      </c>
      <c r="AB2" s="1527"/>
      <c r="AC2" s="1527"/>
      <c r="AD2" s="1527"/>
      <c r="AE2" s="1527" t="str">
        <f>'BS-NONMAJOR CAP. PROJ.(71-72)'!J2:J4</f>
        <v>NAME</v>
      </c>
      <c r="AF2" s="1527"/>
      <c r="AG2" s="1527"/>
      <c r="AH2" s="1527"/>
      <c r="AI2" s="1527" t="str">
        <f>'BS-NONMAJOR CAP. PROJ.(71-72)'!K2:K4</f>
        <v>NAME</v>
      </c>
      <c r="AJ2" s="1527"/>
      <c r="AK2" s="1527"/>
      <c r="AL2" s="1527"/>
      <c r="AM2" s="1527" t="str">
        <f>'BS-NONMAJOR CAP. PROJ.(71-72)'!L2:L4</f>
        <v>NAME</v>
      </c>
      <c r="AN2" s="1527"/>
      <c r="AO2" s="1527"/>
      <c r="AP2" s="1527"/>
      <c r="AQ2" s="1527" t="str">
        <f>'BS-NONMAJOR CAP. PROJ.(71-72)'!M2:M4</f>
        <v>NAME</v>
      </c>
      <c r="AR2" s="1527"/>
      <c r="AS2" s="1527"/>
      <c r="AT2" s="1527"/>
      <c r="AU2" s="8"/>
      <c r="AV2" s="8"/>
      <c r="AW2" s="8"/>
      <c r="AX2" s="8"/>
    </row>
    <row r="3" spans="1:50" customFormat="1" ht="15.75" x14ac:dyDescent="0.25">
      <c r="A3" s="2"/>
      <c r="B3" s="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c r="AE3" s="528"/>
      <c r="AF3" s="10"/>
      <c r="AG3" s="10"/>
      <c r="AH3" s="529" t="s">
        <v>824</v>
      </c>
      <c r="AI3" s="528"/>
      <c r="AJ3" s="10"/>
      <c r="AK3" s="10"/>
      <c r="AL3" s="529" t="s">
        <v>824</v>
      </c>
      <c r="AM3" s="528"/>
      <c r="AN3" s="10"/>
      <c r="AO3" s="10"/>
      <c r="AP3" s="529" t="s">
        <v>824</v>
      </c>
      <c r="AQ3" s="528"/>
      <c r="AR3" s="10"/>
      <c r="AS3" s="10"/>
      <c r="AT3" s="529" t="s">
        <v>824</v>
      </c>
      <c r="AU3" s="528"/>
      <c r="AV3" s="10"/>
      <c r="AW3" s="10"/>
      <c r="AX3" s="529" t="s">
        <v>824</v>
      </c>
    </row>
    <row r="4" spans="1:50" customFormat="1" ht="15.75" x14ac:dyDescent="0.25">
      <c r="A4" s="320"/>
      <c r="B4" s="320"/>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c r="AE4" s="9"/>
      <c r="AF4" s="9"/>
      <c r="AG4" s="9"/>
      <c r="AH4" s="9" t="s">
        <v>825</v>
      </c>
      <c r="AI4" s="9"/>
      <c r="AJ4" s="9"/>
      <c r="AK4" s="9"/>
      <c r="AL4" s="9" t="s">
        <v>825</v>
      </c>
      <c r="AM4" s="9"/>
      <c r="AN4" s="9"/>
      <c r="AO4" s="9"/>
      <c r="AP4" s="9" t="s">
        <v>825</v>
      </c>
      <c r="AQ4" s="9"/>
      <c r="AR4" s="9"/>
      <c r="AS4" s="9"/>
      <c r="AT4" s="9" t="s">
        <v>825</v>
      </c>
      <c r="AU4" s="9"/>
      <c r="AV4" s="9"/>
      <c r="AW4" s="9"/>
      <c r="AX4" s="9" t="s">
        <v>825</v>
      </c>
    </row>
    <row r="5" spans="1:50"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c r="AE5" s="530" t="s">
        <v>817</v>
      </c>
      <c r="AF5" s="521"/>
      <c r="AG5" s="9"/>
      <c r="AH5" s="9" t="s">
        <v>826</v>
      </c>
      <c r="AI5" s="530" t="s">
        <v>817</v>
      </c>
      <c r="AJ5" s="521"/>
      <c r="AK5" s="9"/>
      <c r="AL5" s="9" t="s">
        <v>826</v>
      </c>
      <c r="AM5" s="530" t="s">
        <v>817</v>
      </c>
      <c r="AN5" s="521"/>
      <c r="AO5" s="9"/>
      <c r="AP5" s="9" t="s">
        <v>826</v>
      </c>
      <c r="AQ5" s="530" t="s">
        <v>817</v>
      </c>
      <c r="AR5" s="521"/>
      <c r="AS5" s="9"/>
      <c r="AT5" s="9" t="s">
        <v>826</v>
      </c>
      <c r="AU5" s="530" t="s">
        <v>817</v>
      </c>
      <c r="AV5" s="521"/>
      <c r="AW5" s="9"/>
      <c r="AX5" s="9" t="s">
        <v>826</v>
      </c>
    </row>
    <row r="6" spans="1:50"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c r="AE6" s="9"/>
      <c r="AF6" s="9"/>
      <c r="AG6" s="9" t="s">
        <v>822</v>
      </c>
      <c r="AH6" s="9" t="s">
        <v>827</v>
      </c>
      <c r="AI6" s="9"/>
      <c r="AJ6" s="9"/>
      <c r="AK6" s="9" t="s">
        <v>822</v>
      </c>
      <c r="AL6" s="9" t="s">
        <v>827</v>
      </c>
      <c r="AM6" s="9"/>
      <c r="AN6" s="9"/>
      <c r="AO6" s="9" t="s">
        <v>822</v>
      </c>
      <c r="AP6" s="9" t="s">
        <v>827</v>
      </c>
      <c r="AQ6" s="9"/>
      <c r="AR6" s="9"/>
      <c r="AS6" s="9" t="s">
        <v>822</v>
      </c>
      <c r="AT6" s="9" t="s">
        <v>827</v>
      </c>
      <c r="AU6" s="9"/>
      <c r="AV6" s="9"/>
      <c r="AW6" s="9" t="s">
        <v>822</v>
      </c>
      <c r="AX6" s="9" t="s">
        <v>827</v>
      </c>
    </row>
    <row r="7" spans="1:50" customFormat="1" ht="16.5" thickBot="1" x14ac:dyDescent="0.3">
      <c r="A7" s="515" t="s">
        <v>837</v>
      </c>
      <c r="B7" s="515" t="s">
        <v>838</v>
      </c>
      <c r="C7" s="515" t="s">
        <v>818</v>
      </c>
      <c r="D7" s="533" t="s">
        <v>819</v>
      </c>
      <c r="E7" s="515" t="s">
        <v>823</v>
      </c>
      <c r="F7" s="515" t="s">
        <v>828</v>
      </c>
      <c r="G7" s="515" t="s">
        <v>818</v>
      </c>
      <c r="H7" s="533" t="s">
        <v>819</v>
      </c>
      <c r="I7" s="515" t="s">
        <v>823</v>
      </c>
      <c r="J7" s="515" t="s">
        <v>828</v>
      </c>
      <c r="K7" s="515" t="s">
        <v>818</v>
      </c>
      <c r="L7" s="533" t="s">
        <v>819</v>
      </c>
      <c r="M7" s="515" t="s">
        <v>823</v>
      </c>
      <c r="N7" s="515" t="s">
        <v>828</v>
      </c>
      <c r="O7" s="515" t="s">
        <v>818</v>
      </c>
      <c r="P7" s="533" t="s">
        <v>819</v>
      </c>
      <c r="Q7" s="515" t="s">
        <v>823</v>
      </c>
      <c r="R7" s="515" t="s">
        <v>828</v>
      </c>
      <c r="S7" s="515" t="s">
        <v>818</v>
      </c>
      <c r="T7" s="533" t="s">
        <v>819</v>
      </c>
      <c r="U7" s="515" t="s">
        <v>823</v>
      </c>
      <c r="V7" s="515" t="s">
        <v>828</v>
      </c>
      <c r="W7" s="515" t="s">
        <v>818</v>
      </c>
      <c r="X7" s="533" t="s">
        <v>819</v>
      </c>
      <c r="Y7" s="515" t="s">
        <v>823</v>
      </c>
      <c r="Z7" s="515" t="s">
        <v>828</v>
      </c>
      <c r="AA7" s="515" t="s">
        <v>818</v>
      </c>
      <c r="AB7" s="533" t="s">
        <v>819</v>
      </c>
      <c r="AC7" s="515" t="s">
        <v>823</v>
      </c>
      <c r="AD7" s="515" t="s">
        <v>828</v>
      </c>
      <c r="AE7" s="515" t="s">
        <v>818</v>
      </c>
      <c r="AF7" s="533" t="s">
        <v>819</v>
      </c>
      <c r="AG7" s="515" t="s">
        <v>823</v>
      </c>
      <c r="AH7" s="515" t="s">
        <v>828</v>
      </c>
      <c r="AI7" s="515" t="s">
        <v>818</v>
      </c>
      <c r="AJ7" s="533" t="s">
        <v>819</v>
      </c>
      <c r="AK7" s="515" t="s">
        <v>823</v>
      </c>
      <c r="AL7" s="515" t="s">
        <v>828</v>
      </c>
      <c r="AM7" s="515" t="s">
        <v>818</v>
      </c>
      <c r="AN7" s="533" t="s">
        <v>819</v>
      </c>
      <c r="AO7" s="515" t="s">
        <v>823</v>
      </c>
      <c r="AP7" s="515" t="s">
        <v>828</v>
      </c>
      <c r="AQ7" s="515" t="s">
        <v>818</v>
      </c>
      <c r="AR7" s="533" t="s">
        <v>819</v>
      </c>
      <c r="AS7" s="515" t="s">
        <v>823</v>
      </c>
      <c r="AT7" s="515" t="s">
        <v>828</v>
      </c>
      <c r="AU7" s="515" t="s">
        <v>818</v>
      </c>
      <c r="AV7" s="533" t="s">
        <v>819</v>
      </c>
      <c r="AW7" s="515" t="s">
        <v>823</v>
      </c>
      <c r="AX7" s="515" t="s">
        <v>828</v>
      </c>
    </row>
    <row r="8" spans="1:50" customFormat="1" ht="17.100000000000001" customHeight="1" x14ac:dyDescent="0.25">
      <c r="A8" s="335"/>
      <c r="B8" s="8" t="s">
        <v>180</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340"/>
      <c r="AR8" s="340"/>
      <c r="AS8" s="330"/>
      <c r="AT8" s="330"/>
      <c r="AU8" s="340"/>
      <c r="AV8" s="340"/>
      <c r="AW8" s="330"/>
      <c r="AX8" s="330"/>
    </row>
    <row r="9" spans="1:50" customFormat="1" ht="17.100000000000001" customHeight="1" x14ac:dyDescent="0.25">
      <c r="A9" s="335"/>
      <c r="B9" s="8" t="s">
        <v>108</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row>
    <row r="10" spans="1:50" ht="17.100000000000001" customHeight="1" x14ac:dyDescent="0.2">
      <c r="A10" s="336" t="s">
        <v>159</v>
      </c>
      <c r="B10" s="6" t="s">
        <v>109</v>
      </c>
      <c r="C10" s="328"/>
      <c r="D10" s="328"/>
      <c r="E10" s="328"/>
      <c r="F10" s="284">
        <f>-D10+E10</f>
        <v>0</v>
      </c>
      <c r="G10" s="328"/>
      <c r="H10" s="328"/>
      <c r="I10" s="328"/>
      <c r="J10" s="284">
        <f>-H10+I10</f>
        <v>0</v>
      </c>
      <c r="K10" s="328"/>
      <c r="L10" s="328"/>
      <c r="M10" s="328"/>
      <c r="N10" s="284">
        <f>-L10+M10</f>
        <v>0</v>
      </c>
      <c r="O10" s="328"/>
      <c r="P10" s="328"/>
      <c r="Q10" s="328"/>
      <c r="R10" s="284">
        <f>-P10+Q10</f>
        <v>0</v>
      </c>
      <c r="S10" s="328"/>
      <c r="T10" s="328"/>
      <c r="U10" s="328"/>
      <c r="V10" s="284">
        <f>-T10+U10</f>
        <v>0</v>
      </c>
      <c r="W10" s="328"/>
      <c r="X10" s="328"/>
      <c r="Y10" s="328"/>
      <c r="Z10" s="284">
        <f>-X10+Y10</f>
        <v>0</v>
      </c>
      <c r="AA10" s="328"/>
      <c r="AB10" s="328"/>
      <c r="AC10" s="328"/>
      <c r="AD10" s="284">
        <f>-AB10+AC10</f>
        <v>0</v>
      </c>
      <c r="AE10" s="328"/>
      <c r="AF10" s="328"/>
      <c r="AG10" s="328"/>
      <c r="AH10" s="284">
        <f>-AF10+AG10</f>
        <v>0</v>
      </c>
      <c r="AI10" s="328"/>
      <c r="AJ10" s="328"/>
      <c r="AK10" s="328"/>
      <c r="AL10" s="284">
        <f>-AJ10+AK10</f>
        <v>0</v>
      </c>
      <c r="AM10" s="328"/>
      <c r="AN10" s="328"/>
      <c r="AO10" s="328"/>
      <c r="AP10" s="284">
        <f>-AN10+AO10</f>
        <v>0</v>
      </c>
      <c r="AQ10" s="328"/>
      <c r="AR10" s="328"/>
      <c r="AS10" s="328"/>
      <c r="AT10" s="284">
        <f>-AR10+AS10</f>
        <v>0</v>
      </c>
      <c r="AU10" s="284">
        <f t="shared" ref="AU10:AX11" si="0">+C10+G10+K10+O10+S10+W10+AA10+AE10+AI10+AM10+AQ10</f>
        <v>0</v>
      </c>
      <c r="AV10" s="284">
        <f t="shared" si="0"/>
        <v>0</v>
      </c>
      <c r="AW10" s="284">
        <f t="shared" si="0"/>
        <v>0</v>
      </c>
      <c r="AX10" s="284">
        <f t="shared" si="0"/>
        <v>0</v>
      </c>
    </row>
    <row r="11" spans="1:50" ht="17.100000000000001" customHeight="1" x14ac:dyDescent="0.2">
      <c r="A11" s="336">
        <v>314140</v>
      </c>
      <c r="B11" s="6" t="s">
        <v>110</v>
      </c>
      <c r="C11" s="245"/>
      <c r="D11" s="245"/>
      <c r="E11" s="245"/>
      <c r="F11" s="284">
        <f>-D11+E11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45"/>
      <c r="AR11" s="245"/>
      <c r="AS11" s="245"/>
      <c r="AT11" s="284">
        <f>-AR11+AS11</f>
        <v>0</v>
      </c>
      <c r="AU11" s="284">
        <f t="shared" si="0"/>
        <v>0</v>
      </c>
      <c r="AV11" s="284">
        <f t="shared" si="0"/>
        <v>0</v>
      </c>
      <c r="AW11" s="284">
        <f t="shared" si="0"/>
        <v>0</v>
      </c>
      <c r="AX11" s="284">
        <f t="shared" si="0"/>
        <v>0</v>
      </c>
    </row>
    <row r="12" spans="1:50" customFormat="1" ht="30" customHeight="1" x14ac:dyDescent="0.25">
      <c r="A12" s="336"/>
      <c r="B12" s="338" t="s">
        <v>409</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84"/>
      <c r="AV12" s="284"/>
      <c r="AW12" s="284"/>
      <c r="AX12" s="284"/>
    </row>
    <row r="13" spans="1:50" ht="17.100000000000001" customHeight="1" x14ac:dyDescent="0.2">
      <c r="A13" s="336">
        <v>331000</v>
      </c>
      <c r="B13" s="6" t="s">
        <v>405</v>
      </c>
      <c r="C13" s="245"/>
      <c r="D13" s="245"/>
      <c r="E13" s="245"/>
      <c r="F13" s="284">
        <f t="shared" ref="F13:F18" si="1">-D13+E13</f>
        <v>0</v>
      </c>
      <c r="G13" s="245"/>
      <c r="H13" s="245"/>
      <c r="I13" s="245"/>
      <c r="J13" s="284">
        <f t="shared" ref="J13:J18" si="2">-H13+I13</f>
        <v>0</v>
      </c>
      <c r="K13" s="245"/>
      <c r="L13" s="245"/>
      <c r="M13" s="245"/>
      <c r="N13" s="284">
        <f t="shared" ref="N13:N18" si="3">-L13+M13</f>
        <v>0</v>
      </c>
      <c r="O13" s="245"/>
      <c r="P13" s="245"/>
      <c r="Q13" s="245"/>
      <c r="R13" s="284">
        <f t="shared" ref="R13:R18" si="4">-P13+Q13</f>
        <v>0</v>
      </c>
      <c r="S13" s="245"/>
      <c r="T13" s="245"/>
      <c r="U13" s="245"/>
      <c r="V13" s="284">
        <f t="shared" ref="V13:V18" si="5">-T13+U13</f>
        <v>0</v>
      </c>
      <c r="W13" s="245"/>
      <c r="X13" s="245"/>
      <c r="Y13" s="245"/>
      <c r="Z13" s="284">
        <f t="shared" ref="Z13:Z18" si="6">-X13+Y13</f>
        <v>0</v>
      </c>
      <c r="AA13" s="245"/>
      <c r="AB13" s="245"/>
      <c r="AC13" s="245"/>
      <c r="AD13" s="284">
        <f t="shared" ref="AD13:AD18" si="7">-AB13+AC13</f>
        <v>0</v>
      </c>
      <c r="AE13" s="245"/>
      <c r="AF13" s="245"/>
      <c r="AG13" s="245"/>
      <c r="AH13" s="284">
        <f t="shared" ref="AH13:AH18" si="8">-AF13+AG13</f>
        <v>0</v>
      </c>
      <c r="AI13" s="245"/>
      <c r="AJ13" s="245"/>
      <c r="AK13" s="245"/>
      <c r="AL13" s="284">
        <f t="shared" ref="AL13:AL18" si="9">-AJ13+AK13</f>
        <v>0</v>
      </c>
      <c r="AM13" s="245"/>
      <c r="AN13" s="245"/>
      <c r="AO13" s="245"/>
      <c r="AP13" s="284">
        <f t="shared" ref="AP13:AP18" si="10">-AN13+AO13</f>
        <v>0</v>
      </c>
      <c r="AQ13" s="245"/>
      <c r="AR13" s="245"/>
      <c r="AS13" s="245"/>
      <c r="AT13" s="284">
        <f t="shared" ref="AT13:AT18" si="11">-AR13+AS13</f>
        <v>0</v>
      </c>
      <c r="AU13" s="284">
        <f t="shared" ref="AU13:AU18" si="12">+C13+G13+K13+O13+S13+W13+AA13+AE13+AI13+AM13+AQ13</f>
        <v>0</v>
      </c>
      <c r="AV13" s="284">
        <f t="shared" ref="AV13:AV18" si="13">+D13+H13+L13+P13+T13+X13+AB13+AF13+AJ13+AN13+AR13</f>
        <v>0</v>
      </c>
      <c r="AW13" s="284">
        <f t="shared" ref="AW13:AW18" si="14">+E13+I13+M13+Q13+U13+Y13+AC13+AG13+AK13+AO13+AS13</f>
        <v>0</v>
      </c>
      <c r="AX13" s="284">
        <f t="shared" ref="AX13:AX18" si="15">+F13+J13+N13+R13+V13+Z13+AD13+AH13+AL13+AP13+AT13</f>
        <v>0</v>
      </c>
    </row>
    <row r="14" spans="1:50" ht="17.100000000000001" customHeight="1" x14ac:dyDescent="0.2">
      <c r="A14" s="336"/>
      <c r="B14" s="6"/>
      <c r="C14" s="245"/>
      <c r="D14" s="245"/>
      <c r="E14" s="245"/>
      <c r="F14" s="284">
        <f t="shared" si="1"/>
        <v>0</v>
      </c>
      <c r="G14" s="245"/>
      <c r="H14" s="245"/>
      <c r="I14" s="245"/>
      <c r="J14" s="284">
        <f t="shared" si="2"/>
        <v>0</v>
      </c>
      <c r="K14" s="245"/>
      <c r="L14" s="245"/>
      <c r="M14" s="245"/>
      <c r="N14" s="284">
        <f t="shared" si="3"/>
        <v>0</v>
      </c>
      <c r="O14" s="245"/>
      <c r="P14" s="245"/>
      <c r="Q14" s="245"/>
      <c r="R14" s="284">
        <f t="shared" si="4"/>
        <v>0</v>
      </c>
      <c r="S14" s="245"/>
      <c r="T14" s="245"/>
      <c r="U14" s="245"/>
      <c r="V14" s="284">
        <f t="shared" si="5"/>
        <v>0</v>
      </c>
      <c r="W14" s="245"/>
      <c r="X14" s="245"/>
      <c r="Y14" s="245"/>
      <c r="Z14" s="284">
        <f t="shared" si="6"/>
        <v>0</v>
      </c>
      <c r="AA14" s="245"/>
      <c r="AB14" s="245"/>
      <c r="AC14" s="245"/>
      <c r="AD14" s="284">
        <f t="shared" si="7"/>
        <v>0</v>
      </c>
      <c r="AE14" s="245"/>
      <c r="AF14" s="245"/>
      <c r="AG14" s="245"/>
      <c r="AH14" s="284">
        <f t="shared" si="8"/>
        <v>0</v>
      </c>
      <c r="AI14" s="245"/>
      <c r="AJ14" s="245"/>
      <c r="AK14" s="245"/>
      <c r="AL14" s="284">
        <f t="shared" si="9"/>
        <v>0</v>
      </c>
      <c r="AM14" s="245"/>
      <c r="AN14" s="245"/>
      <c r="AO14" s="245"/>
      <c r="AP14" s="284">
        <f t="shared" si="10"/>
        <v>0</v>
      </c>
      <c r="AQ14" s="245"/>
      <c r="AR14" s="245"/>
      <c r="AS14" s="245"/>
      <c r="AT14" s="284">
        <f t="shared" si="11"/>
        <v>0</v>
      </c>
      <c r="AU14" s="284">
        <f t="shared" si="12"/>
        <v>0</v>
      </c>
      <c r="AV14" s="284">
        <f t="shared" si="13"/>
        <v>0</v>
      </c>
      <c r="AW14" s="284">
        <f t="shared" si="14"/>
        <v>0</v>
      </c>
      <c r="AX14" s="284">
        <f t="shared" si="15"/>
        <v>0</v>
      </c>
    </row>
    <row r="15" spans="1:50" ht="17.100000000000001" customHeight="1" x14ac:dyDescent="0.2">
      <c r="A15" s="336">
        <v>332000</v>
      </c>
      <c r="B15" s="6" t="s">
        <v>406</v>
      </c>
      <c r="C15" s="245"/>
      <c r="D15" s="245"/>
      <c r="E15" s="245"/>
      <c r="F15" s="284">
        <f t="shared" si="1"/>
        <v>0</v>
      </c>
      <c r="G15" s="245"/>
      <c r="H15" s="245"/>
      <c r="I15" s="245"/>
      <c r="J15" s="284">
        <f t="shared" si="2"/>
        <v>0</v>
      </c>
      <c r="K15" s="245"/>
      <c r="L15" s="245"/>
      <c r="M15" s="245"/>
      <c r="N15" s="284">
        <f t="shared" si="3"/>
        <v>0</v>
      </c>
      <c r="O15" s="245"/>
      <c r="P15" s="245"/>
      <c r="Q15" s="245"/>
      <c r="R15" s="284">
        <f t="shared" si="4"/>
        <v>0</v>
      </c>
      <c r="S15" s="245"/>
      <c r="T15" s="245"/>
      <c r="U15" s="245"/>
      <c r="V15" s="284">
        <f t="shared" si="5"/>
        <v>0</v>
      </c>
      <c r="W15" s="245"/>
      <c r="X15" s="245"/>
      <c r="Y15" s="245"/>
      <c r="Z15" s="284">
        <f t="shared" si="6"/>
        <v>0</v>
      </c>
      <c r="AA15" s="245"/>
      <c r="AB15" s="245"/>
      <c r="AC15" s="245"/>
      <c r="AD15" s="284">
        <f t="shared" si="7"/>
        <v>0</v>
      </c>
      <c r="AE15" s="245"/>
      <c r="AF15" s="245"/>
      <c r="AG15" s="245"/>
      <c r="AH15" s="284">
        <f t="shared" si="8"/>
        <v>0</v>
      </c>
      <c r="AI15" s="245"/>
      <c r="AJ15" s="245"/>
      <c r="AK15" s="245"/>
      <c r="AL15" s="284">
        <f t="shared" si="9"/>
        <v>0</v>
      </c>
      <c r="AM15" s="245"/>
      <c r="AN15" s="245"/>
      <c r="AO15" s="245"/>
      <c r="AP15" s="284">
        <f t="shared" si="10"/>
        <v>0</v>
      </c>
      <c r="AQ15" s="245"/>
      <c r="AR15" s="245"/>
      <c r="AS15" s="245"/>
      <c r="AT15" s="284">
        <f t="shared" si="11"/>
        <v>0</v>
      </c>
      <c r="AU15" s="284">
        <f t="shared" si="12"/>
        <v>0</v>
      </c>
      <c r="AV15" s="284">
        <f t="shared" si="13"/>
        <v>0</v>
      </c>
      <c r="AW15" s="284">
        <f t="shared" si="14"/>
        <v>0</v>
      </c>
      <c r="AX15" s="284">
        <f t="shared" si="15"/>
        <v>0</v>
      </c>
    </row>
    <row r="16" spans="1:50" ht="17.100000000000001" customHeight="1" x14ac:dyDescent="0.2">
      <c r="A16" s="336">
        <v>334000</v>
      </c>
      <c r="B16" s="6" t="s">
        <v>407</v>
      </c>
      <c r="C16" s="245"/>
      <c r="D16" s="245"/>
      <c r="E16" s="245"/>
      <c r="F16" s="284">
        <f t="shared" si="1"/>
        <v>0</v>
      </c>
      <c r="G16" s="245"/>
      <c r="H16" s="245"/>
      <c r="I16" s="245"/>
      <c r="J16" s="284">
        <f t="shared" si="2"/>
        <v>0</v>
      </c>
      <c r="K16" s="245"/>
      <c r="L16" s="245"/>
      <c r="M16" s="245"/>
      <c r="N16" s="284">
        <f t="shared" si="3"/>
        <v>0</v>
      </c>
      <c r="O16" s="245"/>
      <c r="P16" s="245"/>
      <c r="Q16" s="245"/>
      <c r="R16" s="284">
        <f t="shared" si="4"/>
        <v>0</v>
      </c>
      <c r="S16" s="245"/>
      <c r="T16" s="245"/>
      <c r="U16" s="245"/>
      <c r="V16" s="284">
        <f t="shared" si="5"/>
        <v>0</v>
      </c>
      <c r="W16" s="245"/>
      <c r="X16" s="245"/>
      <c r="Y16" s="245"/>
      <c r="Z16" s="284">
        <f t="shared" si="6"/>
        <v>0</v>
      </c>
      <c r="AA16" s="245"/>
      <c r="AB16" s="245"/>
      <c r="AC16" s="245"/>
      <c r="AD16" s="284">
        <f t="shared" si="7"/>
        <v>0</v>
      </c>
      <c r="AE16" s="245"/>
      <c r="AF16" s="245"/>
      <c r="AG16" s="245"/>
      <c r="AH16" s="284">
        <f t="shared" si="8"/>
        <v>0</v>
      </c>
      <c r="AI16" s="245"/>
      <c r="AJ16" s="245"/>
      <c r="AK16" s="245"/>
      <c r="AL16" s="284">
        <f t="shared" si="9"/>
        <v>0</v>
      </c>
      <c r="AM16" s="245"/>
      <c r="AN16" s="245"/>
      <c r="AO16" s="245"/>
      <c r="AP16" s="284">
        <f t="shared" si="10"/>
        <v>0</v>
      </c>
      <c r="AQ16" s="245"/>
      <c r="AR16" s="245"/>
      <c r="AS16" s="245"/>
      <c r="AT16" s="284">
        <f t="shared" si="11"/>
        <v>0</v>
      </c>
      <c r="AU16" s="284">
        <f t="shared" si="12"/>
        <v>0</v>
      </c>
      <c r="AV16" s="284">
        <f t="shared" si="13"/>
        <v>0</v>
      </c>
      <c r="AW16" s="284">
        <f t="shared" si="14"/>
        <v>0</v>
      </c>
      <c r="AX16" s="284">
        <f t="shared" si="15"/>
        <v>0</v>
      </c>
    </row>
    <row r="17" spans="1:50" ht="17.100000000000001" customHeight="1" x14ac:dyDescent="0.2">
      <c r="A17" s="336"/>
      <c r="B17" s="6"/>
      <c r="C17" s="245"/>
      <c r="D17" s="245"/>
      <c r="E17" s="245"/>
      <c r="F17" s="284">
        <f t="shared" si="1"/>
        <v>0</v>
      </c>
      <c r="G17" s="245"/>
      <c r="H17" s="245"/>
      <c r="I17" s="245"/>
      <c r="J17" s="284">
        <f t="shared" si="2"/>
        <v>0</v>
      </c>
      <c r="K17" s="245"/>
      <c r="L17" s="245"/>
      <c r="M17" s="245"/>
      <c r="N17" s="284">
        <f t="shared" si="3"/>
        <v>0</v>
      </c>
      <c r="O17" s="245"/>
      <c r="P17" s="245"/>
      <c r="Q17" s="245"/>
      <c r="R17" s="284">
        <f t="shared" si="4"/>
        <v>0</v>
      </c>
      <c r="S17" s="245"/>
      <c r="T17" s="245"/>
      <c r="U17" s="245"/>
      <c r="V17" s="284">
        <f t="shared" si="5"/>
        <v>0</v>
      </c>
      <c r="W17" s="245"/>
      <c r="X17" s="245"/>
      <c r="Y17" s="245"/>
      <c r="Z17" s="284">
        <f t="shared" si="6"/>
        <v>0</v>
      </c>
      <c r="AA17" s="245"/>
      <c r="AB17" s="245"/>
      <c r="AC17" s="245"/>
      <c r="AD17" s="284">
        <f t="shared" si="7"/>
        <v>0</v>
      </c>
      <c r="AE17" s="245"/>
      <c r="AF17" s="245"/>
      <c r="AG17" s="245"/>
      <c r="AH17" s="284">
        <f t="shared" si="8"/>
        <v>0</v>
      </c>
      <c r="AI17" s="245"/>
      <c r="AJ17" s="245"/>
      <c r="AK17" s="245"/>
      <c r="AL17" s="284">
        <f t="shared" si="9"/>
        <v>0</v>
      </c>
      <c r="AM17" s="245"/>
      <c r="AN17" s="245"/>
      <c r="AO17" s="245"/>
      <c r="AP17" s="284">
        <f t="shared" si="10"/>
        <v>0</v>
      </c>
      <c r="AQ17" s="245"/>
      <c r="AR17" s="245"/>
      <c r="AS17" s="245"/>
      <c r="AT17" s="284">
        <f t="shared" si="11"/>
        <v>0</v>
      </c>
      <c r="AU17" s="284">
        <f t="shared" si="12"/>
        <v>0</v>
      </c>
      <c r="AV17" s="284">
        <f t="shared" si="13"/>
        <v>0</v>
      </c>
      <c r="AW17" s="284">
        <f t="shared" si="14"/>
        <v>0</v>
      </c>
      <c r="AX17" s="284">
        <f t="shared" si="15"/>
        <v>0</v>
      </c>
    </row>
    <row r="18" spans="1:50" ht="17.100000000000001" customHeight="1" x14ac:dyDescent="0.2">
      <c r="A18" s="336">
        <v>335000</v>
      </c>
      <c r="B18" s="6" t="s">
        <v>408</v>
      </c>
      <c r="C18" s="245"/>
      <c r="D18" s="245"/>
      <c r="E18" s="245"/>
      <c r="F18" s="284">
        <f t="shared" si="1"/>
        <v>0</v>
      </c>
      <c r="G18" s="245"/>
      <c r="H18" s="245"/>
      <c r="I18" s="245"/>
      <c r="J18" s="284">
        <f t="shared" si="2"/>
        <v>0</v>
      </c>
      <c r="K18" s="245"/>
      <c r="L18" s="245"/>
      <c r="M18" s="245"/>
      <c r="N18" s="284">
        <f t="shared" si="3"/>
        <v>0</v>
      </c>
      <c r="O18" s="245"/>
      <c r="P18" s="245"/>
      <c r="Q18" s="245"/>
      <c r="R18" s="284">
        <f t="shared" si="4"/>
        <v>0</v>
      </c>
      <c r="S18" s="245"/>
      <c r="T18" s="245"/>
      <c r="U18" s="245"/>
      <c r="V18" s="284">
        <f t="shared" si="5"/>
        <v>0</v>
      </c>
      <c r="W18" s="245"/>
      <c r="X18" s="245"/>
      <c r="Y18" s="245"/>
      <c r="Z18" s="284">
        <f t="shared" si="6"/>
        <v>0</v>
      </c>
      <c r="AA18" s="245"/>
      <c r="AB18" s="245"/>
      <c r="AC18" s="245"/>
      <c r="AD18" s="284">
        <f t="shared" si="7"/>
        <v>0</v>
      </c>
      <c r="AE18" s="245"/>
      <c r="AF18" s="245"/>
      <c r="AG18" s="245"/>
      <c r="AH18" s="284">
        <f t="shared" si="8"/>
        <v>0</v>
      </c>
      <c r="AI18" s="245"/>
      <c r="AJ18" s="245"/>
      <c r="AK18" s="245"/>
      <c r="AL18" s="284">
        <f t="shared" si="9"/>
        <v>0</v>
      </c>
      <c r="AM18" s="245"/>
      <c r="AN18" s="245"/>
      <c r="AO18" s="245"/>
      <c r="AP18" s="284">
        <f t="shared" si="10"/>
        <v>0</v>
      </c>
      <c r="AQ18" s="245"/>
      <c r="AR18" s="245"/>
      <c r="AS18" s="245"/>
      <c r="AT18" s="284">
        <f t="shared" si="11"/>
        <v>0</v>
      </c>
      <c r="AU18" s="284">
        <f t="shared" si="12"/>
        <v>0</v>
      </c>
      <c r="AV18" s="284">
        <f t="shared" si="13"/>
        <v>0</v>
      </c>
      <c r="AW18" s="284">
        <f t="shared" si="14"/>
        <v>0</v>
      </c>
      <c r="AX18" s="284">
        <f t="shared" si="15"/>
        <v>0</v>
      </c>
    </row>
    <row r="19" spans="1:50" customFormat="1" ht="17.100000000000001" customHeight="1" x14ac:dyDescent="0.25">
      <c r="A19" s="336"/>
      <c r="B19" s="8" t="s">
        <v>184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84"/>
      <c r="AV19" s="284"/>
      <c r="AW19" s="284"/>
      <c r="AX19" s="284"/>
    </row>
    <row r="20" spans="1:50" ht="17.100000000000001" customHeight="1" x14ac:dyDescent="0.2">
      <c r="A20" s="336">
        <v>341010</v>
      </c>
      <c r="B20" s="6" t="s">
        <v>585</v>
      </c>
      <c r="C20" s="245"/>
      <c r="D20" s="245"/>
      <c r="E20" s="245"/>
      <c r="F20" s="284">
        <f>-D20+E20</f>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c r="AE20" s="245"/>
      <c r="AF20" s="245"/>
      <c r="AG20" s="245"/>
      <c r="AH20" s="284">
        <f>-AF20+AG20</f>
        <v>0</v>
      </c>
      <c r="AI20" s="245"/>
      <c r="AJ20" s="245"/>
      <c r="AK20" s="245"/>
      <c r="AL20" s="284">
        <f>-AJ20+AK20</f>
        <v>0</v>
      </c>
      <c r="AM20" s="245"/>
      <c r="AN20" s="245"/>
      <c r="AO20" s="245"/>
      <c r="AP20" s="284">
        <f>-AN20+AO20</f>
        <v>0</v>
      </c>
      <c r="AQ20" s="245"/>
      <c r="AR20" s="245"/>
      <c r="AS20" s="245"/>
      <c r="AT20" s="284">
        <f>-AR20+AS20</f>
        <v>0</v>
      </c>
      <c r="AU20" s="284">
        <f t="shared" ref="AU20:AX22" si="16">+C20+G20+K20+O20+S20+W20+AA20+AE20+AI20+AM20+AQ20</f>
        <v>0</v>
      </c>
      <c r="AV20" s="284">
        <f t="shared" si="16"/>
        <v>0</v>
      </c>
      <c r="AW20" s="284">
        <f t="shared" si="16"/>
        <v>0</v>
      </c>
      <c r="AX20" s="284">
        <f t="shared" si="16"/>
        <v>0</v>
      </c>
    </row>
    <row r="21" spans="1:50" ht="17.100000000000001" customHeight="1" x14ac:dyDescent="0.2">
      <c r="A21" s="336">
        <v>341070</v>
      </c>
      <c r="B21" s="6" t="s">
        <v>584</v>
      </c>
      <c r="C21" s="245"/>
      <c r="D21" s="245"/>
      <c r="E21" s="245"/>
      <c r="F21" s="284">
        <f>-D21+E21</f>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45"/>
      <c r="AR21" s="245"/>
      <c r="AS21" s="245"/>
      <c r="AT21" s="284">
        <f>-AR21+AS21</f>
        <v>0</v>
      </c>
      <c r="AU21" s="284">
        <f t="shared" si="16"/>
        <v>0</v>
      </c>
      <c r="AV21" s="284">
        <f t="shared" si="16"/>
        <v>0</v>
      </c>
      <c r="AW21" s="284">
        <f t="shared" si="16"/>
        <v>0</v>
      </c>
      <c r="AX21" s="284">
        <f t="shared" si="16"/>
        <v>0</v>
      </c>
    </row>
    <row r="22" spans="1:50" ht="17.100000000000001" customHeight="1" x14ac:dyDescent="0.2">
      <c r="A22" s="336">
        <v>343000</v>
      </c>
      <c r="B22" s="6" t="s">
        <v>583</v>
      </c>
      <c r="C22" s="245"/>
      <c r="D22" s="245"/>
      <c r="E22" s="245"/>
      <c r="F22" s="284">
        <f>-D22+E22</f>
        <v>0</v>
      </c>
      <c r="G22" s="245"/>
      <c r="H22" s="245"/>
      <c r="I22" s="245"/>
      <c r="J22" s="284">
        <f>-H22+I22</f>
        <v>0</v>
      </c>
      <c r="K22" s="245"/>
      <c r="L22" s="245"/>
      <c r="M22" s="245"/>
      <c r="N22" s="284">
        <f>-L22+M22</f>
        <v>0</v>
      </c>
      <c r="O22" s="245"/>
      <c r="P22" s="245"/>
      <c r="Q22" s="245"/>
      <c r="R22" s="284">
        <f>-P22+Q22</f>
        <v>0</v>
      </c>
      <c r="S22" s="245"/>
      <c r="T22" s="245"/>
      <c r="U22" s="245"/>
      <c r="V22" s="284">
        <f>-T22+U22</f>
        <v>0</v>
      </c>
      <c r="W22" s="245"/>
      <c r="X22" s="245"/>
      <c r="Y22" s="245"/>
      <c r="Z22" s="284">
        <f>-X22+Y22</f>
        <v>0</v>
      </c>
      <c r="AA22" s="245"/>
      <c r="AB22" s="245"/>
      <c r="AC22" s="245"/>
      <c r="AD22" s="284">
        <f>-AB22+AC22</f>
        <v>0</v>
      </c>
      <c r="AE22" s="245"/>
      <c r="AF22" s="245"/>
      <c r="AG22" s="245"/>
      <c r="AH22" s="284">
        <f>-AF22+AG22</f>
        <v>0</v>
      </c>
      <c r="AI22" s="245"/>
      <c r="AJ22" s="245"/>
      <c r="AK22" s="245"/>
      <c r="AL22" s="284">
        <f>-AJ22+AK22</f>
        <v>0</v>
      </c>
      <c r="AM22" s="245"/>
      <c r="AN22" s="245"/>
      <c r="AO22" s="245"/>
      <c r="AP22" s="284">
        <f>-AN22+AO22</f>
        <v>0</v>
      </c>
      <c r="AQ22" s="245"/>
      <c r="AR22" s="245"/>
      <c r="AS22" s="245"/>
      <c r="AT22" s="284">
        <f>-AR22+AS22</f>
        <v>0</v>
      </c>
      <c r="AU22" s="284">
        <f t="shared" si="16"/>
        <v>0</v>
      </c>
      <c r="AV22" s="284">
        <f t="shared" si="16"/>
        <v>0</v>
      </c>
      <c r="AW22" s="284">
        <f t="shared" si="16"/>
        <v>0</v>
      </c>
      <c r="AX22" s="284">
        <f t="shared" si="16"/>
        <v>0</v>
      </c>
    </row>
    <row r="23" spans="1:50" customFormat="1" ht="17.100000000000001" customHeight="1" x14ac:dyDescent="0.25">
      <c r="A23" s="336">
        <v>360000</v>
      </c>
      <c r="B23" s="8" t="s">
        <v>186</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84"/>
      <c r="AV23" s="284"/>
      <c r="AW23" s="284"/>
      <c r="AX23" s="284"/>
    </row>
    <row r="24" spans="1:50" ht="17.100000000000001" customHeight="1" x14ac:dyDescent="0.2">
      <c r="A24" s="336">
        <v>361000</v>
      </c>
      <c r="B24" s="6" t="s">
        <v>580</v>
      </c>
      <c r="C24" s="245"/>
      <c r="D24" s="245"/>
      <c r="E24" s="245"/>
      <c r="F24" s="284">
        <f>-D24+E24</f>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45"/>
      <c r="AR24" s="245"/>
      <c r="AS24" s="245"/>
      <c r="AT24" s="284">
        <f>-AR24+AS24</f>
        <v>0</v>
      </c>
      <c r="AU24" s="284">
        <f t="shared" ref="AU24:AX27" si="17">+C24+G24+K24+O24+S24+W24+AA24+AE24+AI24+AM24+AQ24</f>
        <v>0</v>
      </c>
      <c r="AV24" s="284">
        <f t="shared" si="17"/>
        <v>0</v>
      </c>
      <c r="AW24" s="284">
        <f t="shared" si="17"/>
        <v>0</v>
      </c>
      <c r="AX24" s="284">
        <f t="shared" si="17"/>
        <v>0</v>
      </c>
    </row>
    <row r="25" spans="1:50" ht="17.100000000000001" customHeight="1" x14ac:dyDescent="0.2">
      <c r="A25" s="336">
        <v>362000</v>
      </c>
      <c r="B25" s="6" t="s">
        <v>581</v>
      </c>
      <c r="C25" s="245"/>
      <c r="D25" s="245"/>
      <c r="E25" s="245"/>
      <c r="F25" s="284">
        <f>-D25+E25</f>
        <v>0</v>
      </c>
      <c r="G25" s="245"/>
      <c r="H25" s="245"/>
      <c r="I25" s="245"/>
      <c r="J25" s="284">
        <f>-H25+I25</f>
        <v>0</v>
      </c>
      <c r="K25" s="245"/>
      <c r="L25" s="245"/>
      <c r="M25" s="245"/>
      <c r="N25" s="284">
        <f>-L25+M25</f>
        <v>0</v>
      </c>
      <c r="O25" s="245"/>
      <c r="P25" s="245"/>
      <c r="Q25" s="245"/>
      <c r="R25" s="284">
        <f>-P25+Q25</f>
        <v>0</v>
      </c>
      <c r="S25" s="245"/>
      <c r="T25" s="245"/>
      <c r="U25" s="245"/>
      <c r="V25" s="284">
        <f>-T25+U25</f>
        <v>0</v>
      </c>
      <c r="W25" s="245"/>
      <c r="X25" s="245"/>
      <c r="Y25" s="245"/>
      <c r="Z25" s="284">
        <f>-X25+Y25</f>
        <v>0</v>
      </c>
      <c r="AA25" s="245"/>
      <c r="AB25" s="245"/>
      <c r="AC25" s="245"/>
      <c r="AD25" s="284">
        <f>-AB25+AC25</f>
        <v>0</v>
      </c>
      <c r="AE25" s="245"/>
      <c r="AF25" s="245"/>
      <c r="AG25" s="245"/>
      <c r="AH25" s="284">
        <f>-AF25+AG25</f>
        <v>0</v>
      </c>
      <c r="AI25" s="245"/>
      <c r="AJ25" s="245"/>
      <c r="AK25" s="245"/>
      <c r="AL25" s="284">
        <f>-AJ25+AK25</f>
        <v>0</v>
      </c>
      <c r="AM25" s="245"/>
      <c r="AN25" s="245"/>
      <c r="AO25" s="245"/>
      <c r="AP25" s="284">
        <f>-AN25+AO25</f>
        <v>0</v>
      </c>
      <c r="AQ25" s="245"/>
      <c r="AR25" s="245"/>
      <c r="AS25" s="245"/>
      <c r="AT25" s="284">
        <f>-AR25+AS25</f>
        <v>0</v>
      </c>
      <c r="AU25" s="284">
        <f t="shared" si="17"/>
        <v>0</v>
      </c>
      <c r="AV25" s="284">
        <f t="shared" si="17"/>
        <v>0</v>
      </c>
      <c r="AW25" s="284">
        <f t="shared" si="17"/>
        <v>0</v>
      </c>
      <c r="AX25" s="284">
        <f t="shared" si="17"/>
        <v>0</v>
      </c>
    </row>
    <row r="26" spans="1:50" ht="17.100000000000001" customHeight="1" x14ac:dyDescent="0.2">
      <c r="A26" s="336">
        <v>365000</v>
      </c>
      <c r="B26" s="6" t="s">
        <v>582</v>
      </c>
      <c r="C26" s="245"/>
      <c r="D26" s="245"/>
      <c r="E26" s="245"/>
      <c r="F26" s="284">
        <f>-D26+E26</f>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c r="AE26" s="245"/>
      <c r="AF26" s="245"/>
      <c r="AG26" s="245"/>
      <c r="AH26" s="284">
        <f>-AF26+AG26</f>
        <v>0</v>
      </c>
      <c r="AI26" s="245"/>
      <c r="AJ26" s="245"/>
      <c r="AK26" s="245"/>
      <c r="AL26" s="284">
        <f>-AJ26+AK26</f>
        <v>0</v>
      </c>
      <c r="AM26" s="245"/>
      <c r="AN26" s="245"/>
      <c r="AO26" s="245"/>
      <c r="AP26" s="284">
        <f>-AN26+AO26</f>
        <v>0</v>
      </c>
      <c r="AQ26" s="245"/>
      <c r="AR26" s="245"/>
      <c r="AS26" s="245"/>
      <c r="AT26" s="284">
        <f>-AR26+AS26</f>
        <v>0</v>
      </c>
      <c r="AU26" s="284">
        <f t="shared" si="17"/>
        <v>0</v>
      </c>
      <c r="AV26" s="284">
        <f t="shared" si="17"/>
        <v>0</v>
      </c>
      <c r="AW26" s="284">
        <f t="shared" si="17"/>
        <v>0</v>
      </c>
      <c r="AX26" s="284">
        <f t="shared" si="17"/>
        <v>0</v>
      </c>
    </row>
    <row r="27" spans="1:50" ht="17.100000000000001" customHeight="1" x14ac:dyDescent="0.25">
      <c r="A27" s="336">
        <v>370000</v>
      </c>
      <c r="B27" s="8" t="s">
        <v>187</v>
      </c>
      <c r="C27" s="245"/>
      <c r="D27" s="245"/>
      <c r="E27" s="245"/>
      <c r="F27" s="284">
        <f>-D27+E27</f>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c r="AE27" s="245"/>
      <c r="AF27" s="245"/>
      <c r="AG27" s="245"/>
      <c r="AH27" s="284">
        <f>-AF27+AG27</f>
        <v>0</v>
      </c>
      <c r="AI27" s="245"/>
      <c r="AJ27" s="245"/>
      <c r="AK27" s="245"/>
      <c r="AL27" s="284">
        <f>-AJ27+AK27</f>
        <v>0</v>
      </c>
      <c r="AM27" s="245"/>
      <c r="AN27" s="245"/>
      <c r="AO27" s="245"/>
      <c r="AP27" s="284">
        <f>-AN27+AO27</f>
        <v>0</v>
      </c>
      <c r="AQ27" s="245"/>
      <c r="AR27" s="245"/>
      <c r="AS27" s="245"/>
      <c r="AT27" s="284">
        <f>-AR27+AS27</f>
        <v>0</v>
      </c>
      <c r="AU27" s="284">
        <f t="shared" si="17"/>
        <v>0</v>
      </c>
      <c r="AV27" s="284">
        <f t="shared" si="17"/>
        <v>0</v>
      </c>
      <c r="AW27" s="284">
        <f t="shared" si="17"/>
        <v>0</v>
      </c>
      <c r="AX27" s="284">
        <f t="shared" si="17"/>
        <v>0</v>
      </c>
    </row>
    <row r="28" spans="1:50" customFormat="1" ht="17.100000000000001" customHeight="1" thickBot="1" x14ac:dyDescent="0.25">
      <c r="A28" s="336"/>
      <c r="B28" s="6"/>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row>
    <row r="29" spans="1:50" customFormat="1" ht="17.100000000000001" customHeight="1" x14ac:dyDescent="0.25">
      <c r="A29" s="336"/>
      <c r="B29" s="9" t="s">
        <v>111</v>
      </c>
      <c r="C29" s="253">
        <f>SUM(C9:C28)</f>
        <v>0</v>
      </c>
      <c r="D29" s="253">
        <f>SUM(D9:D28)</f>
        <v>0</v>
      </c>
      <c r="E29" s="253">
        <f>SUM(E9:E28)</f>
        <v>0</v>
      </c>
      <c r="F29" s="253">
        <f>SUM(F9:F28)</f>
        <v>0</v>
      </c>
      <c r="G29" s="253">
        <f t="shared" ref="G29:AT29" si="18">SUM(G9:G28)</f>
        <v>0</v>
      </c>
      <c r="H29" s="253">
        <f t="shared" si="18"/>
        <v>0</v>
      </c>
      <c r="I29" s="253">
        <f t="shared" si="18"/>
        <v>0</v>
      </c>
      <c r="J29" s="253">
        <f t="shared" si="18"/>
        <v>0</v>
      </c>
      <c r="K29" s="253">
        <f t="shared" si="18"/>
        <v>0</v>
      </c>
      <c r="L29" s="253">
        <f t="shared" si="18"/>
        <v>0</v>
      </c>
      <c r="M29" s="253">
        <f t="shared" si="18"/>
        <v>0</v>
      </c>
      <c r="N29" s="253">
        <f t="shared" si="18"/>
        <v>0</v>
      </c>
      <c r="O29" s="253">
        <f t="shared" si="18"/>
        <v>0</v>
      </c>
      <c r="P29" s="253">
        <f t="shared" si="18"/>
        <v>0</v>
      </c>
      <c r="Q29" s="253">
        <f t="shared" si="18"/>
        <v>0</v>
      </c>
      <c r="R29" s="253">
        <f t="shared" si="18"/>
        <v>0</v>
      </c>
      <c r="S29" s="253">
        <f t="shared" si="18"/>
        <v>0</v>
      </c>
      <c r="T29" s="253">
        <f t="shared" si="18"/>
        <v>0</v>
      </c>
      <c r="U29" s="253">
        <f t="shared" si="18"/>
        <v>0</v>
      </c>
      <c r="V29" s="253">
        <f t="shared" si="18"/>
        <v>0</v>
      </c>
      <c r="W29" s="253">
        <f t="shared" si="18"/>
        <v>0</v>
      </c>
      <c r="X29" s="253">
        <f t="shared" si="18"/>
        <v>0</v>
      </c>
      <c r="Y29" s="253">
        <f t="shared" si="18"/>
        <v>0</v>
      </c>
      <c r="Z29" s="253">
        <f t="shared" si="18"/>
        <v>0</v>
      </c>
      <c r="AA29" s="253">
        <f t="shared" si="18"/>
        <v>0</v>
      </c>
      <c r="AB29" s="253">
        <f t="shared" si="18"/>
        <v>0</v>
      </c>
      <c r="AC29" s="253">
        <f t="shared" si="18"/>
        <v>0</v>
      </c>
      <c r="AD29" s="253">
        <f t="shared" si="18"/>
        <v>0</v>
      </c>
      <c r="AE29" s="253">
        <f t="shared" si="18"/>
        <v>0</v>
      </c>
      <c r="AF29" s="253">
        <f t="shared" si="18"/>
        <v>0</v>
      </c>
      <c r="AG29" s="253">
        <f t="shared" si="18"/>
        <v>0</v>
      </c>
      <c r="AH29" s="253">
        <f t="shared" si="18"/>
        <v>0</v>
      </c>
      <c r="AI29" s="253">
        <f t="shared" si="18"/>
        <v>0</v>
      </c>
      <c r="AJ29" s="253">
        <f t="shared" si="18"/>
        <v>0</v>
      </c>
      <c r="AK29" s="253">
        <f t="shared" si="18"/>
        <v>0</v>
      </c>
      <c r="AL29" s="253">
        <f t="shared" si="18"/>
        <v>0</v>
      </c>
      <c r="AM29" s="253">
        <f t="shared" si="18"/>
        <v>0</v>
      </c>
      <c r="AN29" s="253">
        <f t="shared" si="18"/>
        <v>0</v>
      </c>
      <c r="AO29" s="253">
        <f t="shared" si="18"/>
        <v>0</v>
      </c>
      <c r="AP29" s="253">
        <f t="shared" si="18"/>
        <v>0</v>
      </c>
      <c r="AQ29" s="253">
        <f t="shared" si="18"/>
        <v>0</v>
      </c>
      <c r="AR29" s="253">
        <f t="shared" si="18"/>
        <v>0</v>
      </c>
      <c r="AS29" s="253">
        <f t="shared" si="18"/>
        <v>0</v>
      </c>
      <c r="AT29" s="253">
        <f t="shared" si="18"/>
        <v>0</v>
      </c>
      <c r="AU29" s="284">
        <f>+C29+G29+K29+O29+S29+W29+AA29+AE29+AI29+AM29+AQ29</f>
        <v>0</v>
      </c>
      <c r="AV29" s="284">
        <f>+D29+H29+L29+P29+T29+X29+AB29+AF29+AJ29+AN29+AR29</f>
        <v>0</v>
      </c>
      <c r="AW29" s="284">
        <f>+E29+I29+M29+Q29+U29+Y29+AC29+AG29+AK29+AO29+AS29</f>
        <v>0</v>
      </c>
      <c r="AX29" s="284">
        <f>+F29+J29+N29+R29+V29+Z29+AD29+AH29+AL29+AP29+AT29</f>
        <v>0</v>
      </c>
    </row>
    <row r="30" spans="1:50" customFormat="1" ht="17.100000000000001" customHeight="1" x14ac:dyDescent="0.2">
      <c r="A30" s="335"/>
      <c r="B30" s="6"/>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84"/>
      <c r="AV30" s="284"/>
      <c r="AW30" s="284"/>
      <c r="AX30" s="284"/>
    </row>
    <row r="31" spans="1:50" customFormat="1" ht="17.100000000000001" customHeight="1" x14ac:dyDescent="0.25">
      <c r="A31" s="335"/>
      <c r="B31" s="8" t="s">
        <v>189</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84"/>
      <c r="AV31" s="284"/>
      <c r="AW31" s="284"/>
      <c r="AX31" s="284"/>
    </row>
    <row r="32" spans="1:50" ht="17.100000000000001" customHeight="1" x14ac:dyDescent="0.25">
      <c r="A32" s="336">
        <v>510000</v>
      </c>
      <c r="B32" s="8" t="s">
        <v>186</v>
      </c>
      <c r="C32" s="245"/>
      <c r="D32" s="245"/>
      <c r="E32" s="245"/>
      <c r="F32" s="284">
        <f>+D32-E32</f>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45"/>
      <c r="AR32" s="245"/>
      <c r="AS32" s="245"/>
      <c r="AT32" s="284">
        <f>+AR32-AS32</f>
        <v>0</v>
      </c>
      <c r="AU32" s="284">
        <f t="shared" ref="AU32:AX33" si="19">+C32+G32+K32+O32+S32+W32+AA32+AE32+AI32+AM32+AQ32</f>
        <v>0</v>
      </c>
      <c r="AV32" s="284">
        <f t="shared" si="19"/>
        <v>0</v>
      </c>
      <c r="AW32" s="284">
        <f t="shared" si="19"/>
        <v>0</v>
      </c>
      <c r="AX32" s="284">
        <f t="shared" si="19"/>
        <v>0</v>
      </c>
    </row>
    <row r="33" spans="1:50" ht="17.100000000000001" customHeight="1" thickBot="1" x14ac:dyDescent="0.3">
      <c r="A33" s="336" t="s">
        <v>673</v>
      </c>
      <c r="B33" s="8" t="s">
        <v>908</v>
      </c>
      <c r="C33" s="247"/>
      <c r="D33" s="247"/>
      <c r="E33" s="247"/>
      <c r="F33" s="286">
        <f>+D33-E33</f>
        <v>0</v>
      </c>
      <c r="G33" s="247"/>
      <c r="H33" s="247"/>
      <c r="I33" s="247"/>
      <c r="J33" s="286">
        <f>+H33-I33</f>
        <v>0</v>
      </c>
      <c r="K33" s="247"/>
      <c r="L33" s="247"/>
      <c r="M33" s="247"/>
      <c r="N33" s="286">
        <f>+L33-M33</f>
        <v>0</v>
      </c>
      <c r="O33" s="247"/>
      <c r="P33" s="247"/>
      <c r="Q33" s="247"/>
      <c r="R33" s="286">
        <f>+P33-Q33</f>
        <v>0</v>
      </c>
      <c r="S33" s="247"/>
      <c r="T33" s="247"/>
      <c r="U33" s="247"/>
      <c r="V33" s="286">
        <f>+T33-U33</f>
        <v>0</v>
      </c>
      <c r="W33" s="247"/>
      <c r="X33" s="247"/>
      <c r="Y33" s="247"/>
      <c r="Z33" s="286">
        <f>+X33-Y33</f>
        <v>0</v>
      </c>
      <c r="AA33" s="247"/>
      <c r="AB33" s="247"/>
      <c r="AC33" s="247"/>
      <c r="AD33" s="286">
        <f>+AB33-AC33</f>
        <v>0</v>
      </c>
      <c r="AE33" s="247"/>
      <c r="AF33" s="247"/>
      <c r="AG33" s="247"/>
      <c r="AH33" s="286">
        <f>+AF33-AG33</f>
        <v>0</v>
      </c>
      <c r="AI33" s="247"/>
      <c r="AJ33" s="247"/>
      <c r="AK33" s="247"/>
      <c r="AL33" s="286">
        <f>+AJ33-AK33</f>
        <v>0</v>
      </c>
      <c r="AM33" s="247"/>
      <c r="AN33" s="247"/>
      <c r="AO33" s="247"/>
      <c r="AP33" s="286">
        <f>+AN33-AO33</f>
        <v>0</v>
      </c>
      <c r="AQ33" s="247"/>
      <c r="AR33" s="247"/>
      <c r="AS33" s="247"/>
      <c r="AT33" s="286">
        <f>+AR33-AS33</f>
        <v>0</v>
      </c>
      <c r="AU33" s="284">
        <f t="shared" si="19"/>
        <v>0</v>
      </c>
      <c r="AV33" s="286">
        <f t="shared" si="19"/>
        <v>0</v>
      </c>
      <c r="AW33" s="286">
        <f t="shared" si="19"/>
        <v>0</v>
      </c>
      <c r="AX33" s="286">
        <f t="shared" si="19"/>
        <v>0</v>
      </c>
    </row>
    <row r="34" spans="1:50" customFormat="1" ht="17.100000000000001" customHeight="1" thickBot="1" x14ac:dyDescent="0.3">
      <c r="A34" s="336"/>
      <c r="B34" s="9" t="s">
        <v>968</v>
      </c>
      <c r="C34" s="254">
        <f>SUM(C31:C33)</f>
        <v>0</v>
      </c>
      <c r="D34" s="254">
        <f>SUM(D31:D33)</f>
        <v>0</v>
      </c>
      <c r="E34" s="254">
        <f>SUM(E31:E33)</f>
        <v>0</v>
      </c>
      <c r="F34" s="254">
        <f>SUM(F31:F33)</f>
        <v>0</v>
      </c>
      <c r="G34" s="254">
        <f t="shared" ref="G34:AT34" si="20">SUM(G31:G33)</f>
        <v>0</v>
      </c>
      <c r="H34" s="254">
        <f t="shared" si="20"/>
        <v>0</v>
      </c>
      <c r="I34" s="254">
        <f t="shared" si="20"/>
        <v>0</v>
      </c>
      <c r="J34" s="254">
        <f t="shared" si="20"/>
        <v>0</v>
      </c>
      <c r="K34" s="254">
        <f t="shared" si="20"/>
        <v>0</v>
      </c>
      <c r="L34" s="254">
        <f t="shared" si="20"/>
        <v>0</v>
      </c>
      <c r="M34" s="254">
        <f t="shared" si="20"/>
        <v>0</v>
      </c>
      <c r="N34" s="254">
        <f t="shared" si="20"/>
        <v>0</v>
      </c>
      <c r="O34" s="254">
        <f t="shared" si="20"/>
        <v>0</v>
      </c>
      <c r="P34" s="254">
        <f t="shared" si="20"/>
        <v>0</v>
      </c>
      <c r="Q34" s="254">
        <f t="shared" si="20"/>
        <v>0</v>
      </c>
      <c r="R34" s="254">
        <f t="shared" si="20"/>
        <v>0</v>
      </c>
      <c r="S34" s="254">
        <f t="shared" si="20"/>
        <v>0</v>
      </c>
      <c r="T34" s="254">
        <f t="shared" si="20"/>
        <v>0</v>
      </c>
      <c r="U34" s="254">
        <f t="shared" si="20"/>
        <v>0</v>
      </c>
      <c r="V34" s="254">
        <f t="shared" si="20"/>
        <v>0</v>
      </c>
      <c r="W34" s="254">
        <f t="shared" si="20"/>
        <v>0</v>
      </c>
      <c r="X34" s="254">
        <f t="shared" si="20"/>
        <v>0</v>
      </c>
      <c r="Y34" s="254">
        <f t="shared" si="20"/>
        <v>0</v>
      </c>
      <c r="Z34" s="254">
        <f t="shared" si="20"/>
        <v>0</v>
      </c>
      <c r="AA34" s="254">
        <f t="shared" si="20"/>
        <v>0</v>
      </c>
      <c r="AB34" s="254">
        <f t="shared" si="20"/>
        <v>0</v>
      </c>
      <c r="AC34" s="254">
        <f t="shared" si="20"/>
        <v>0</v>
      </c>
      <c r="AD34" s="254">
        <f t="shared" si="20"/>
        <v>0</v>
      </c>
      <c r="AE34" s="254">
        <f t="shared" si="20"/>
        <v>0</v>
      </c>
      <c r="AF34" s="254">
        <f t="shared" si="20"/>
        <v>0</v>
      </c>
      <c r="AG34" s="254">
        <f t="shared" si="20"/>
        <v>0</v>
      </c>
      <c r="AH34" s="254">
        <f t="shared" si="20"/>
        <v>0</v>
      </c>
      <c r="AI34" s="254">
        <f t="shared" si="20"/>
        <v>0</v>
      </c>
      <c r="AJ34" s="254">
        <f t="shared" si="20"/>
        <v>0</v>
      </c>
      <c r="AK34" s="254">
        <f t="shared" si="20"/>
        <v>0</v>
      </c>
      <c r="AL34" s="254">
        <f t="shared" si="20"/>
        <v>0</v>
      </c>
      <c r="AM34" s="254">
        <f t="shared" si="20"/>
        <v>0</v>
      </c>
      <c r="AN34" s="254">
        <f t="shared" si="20"/>
        <v>0</v>
      </c>
      <c r="AO34" s="254">
        <f t="shared" si="20"/>
        <v>0</v>
      </c>
      <c r="AP34" s="254">
        <f t="shared" si="20"/>
        <v>0</v>
      </c>
      <c r="AQ34" s="254">
        <f t="shared" si="20"/>
        <v>0</v>
      </c>
      <c r="AR34" s="254">
        <f t="shared" si="20"/>
        <v>0</v>
      </c>
      <c r="AS34" s="254">
        <f t="shared" si="20"/>
        <v>0</v>
      </c>
      <c r="AT34" s="254">
        <f t="shared" si="20"/>
        <v>0</v>
      </c>
      <c r="AU34" s="285">
        <f>+C34+G34+K34+O34+S34+W34+AA34+AE34+AI34+AM34+AQ34</f>
        <v>0</v>
      </c>
      <c r="AV34" s="285">
        <f t="shared" ref="AV34:AX35" si="21">+D34+H34+L34+P34+T34+X34+AB34+AF34+AJ34+AN34+AR34</f>
        <v>0</v>
      </c>
      <c r="AW34" s="285">
        <f t="shared" si="21"/>
        <v>0</v>
      </c>
      <c r="AX34" s="285">
        <f t="shared" si="21"/>
        <v>0</v>
      </c>
    </row>
    <row r="35" spans="1:50" customFormat="1" ht="30" customHeight="1" x14ac:dyDescent="0.25">
      <c r="A35" s="336"/>
      <c r="B35" s="338" t="s">
        <v>708</v>
      </c>
      <c r="C35" s="253">
        <f>+C29-C34</f>
        <v>0</v>
      </c>
      <c r="D35" s="253">
        <f>+D29-D34</f>
        <v>0</v>
      </c>
      <c r="E35" s="253">
        <f>+E29-E34</f>
        <v>0</v>
      </c>
      <c r="F35" s="253">
        <f>+F29+F34</f>
        <v>0</v>
      </c>
      <c r="G35" s="253">
        <f>+G29-G34</f>
        <v>0</v>
      </c>
      <c r="H35" s="253">
        <f>+H29-H34</f>
        <v>0</v>
      </c>
      <c r="I35" s="253">
        <f>+I29-I34</f>
        <v>0</v>
      </c>
      <c r="J35" s="253">
        <f>+J29+J34</f>
        <v>0</v>
      </c>
      <c r="K35" s="253">
        <f>+K29-K34</f>
        <v>0</v>
      </c>
      <c r="L35" s="253">
        <f>+L29-L34</f>
        <v>0</v>
      </c>
      <c r="M35" s="253">
        <f>+M29-M34</f>
        <v>0</v>
      </c>
      <c r="N35" s="253">
        <f>+N29+N34</f>
        <v>0</v>
      </c>
      <c r="O35" s="253">
        <f>+O29-O34</f>
        <v>0</v>
      </c>
      <c r="P35" s="253">
        <f>+P29-P34</f>
        <v>0</v>
      </c>
      <c r="Q35" s="253">
        <f>+Q29-Q34</f>
        <v>0</v>
      </c>
      <c r="R35" s="253">
        <f>+R29+R34</f>
        <v>0</v>
      </c>
      <c r="S35" s="253">
        <f>+S29-S34</f>
        <v>0</v>
      </c>
      <c r="T35" s="253">
        <f>+T29-T34</f>
        <v>0</v>
      </c>
      <c r="U35" s="253">
        <f>+U29-U34</f>
        <v>0</v>
      </c>
      <c r="V35" s="253">
        <f>+V29+V34</f>
        <v>0</v>
      </c>
      <c r="W35" s="253">
        <f>+W29-W34</f>
        <v>0</v>
      </c>
      <c r="X35" s="253">
        <f>+X29-X34</f>
        <v>0</v>
      </c>
      <c r="Y35" s="253">
        <f>+Y29-Y34</f>
        <v>0</v>
      </c>
      <c r="Z35" s="253">
        <f>+Z29+Z34</f>
        <v>0</v>
      </c>
      <c r="AA35" s="253">
        <f>+AA29-AA34</f>
        <v>0</v>
      </c>
      <c r="AB35" s="253">
        <f>+AB29-AB34</f>
        <v>0</v>
      </c>
      <c r="AC35" s="253">
        <f>+AC29-AC34</f>
        <v>0</v>
      </c>
      <c r="AD35" s="253">
        <f>+AD29+AD34</f>
        <v>0</v>
      </c>
      <c r="AE35" s="253">
        <f>+AE29-AE34</f>
        <v>0</v>
      </c>
      <c r="AF35" s="253">
        <f>+AF29-AF34</f>
        <v>0</v>
      </c>
      <c r="AG35" s="253">
        <f>+AG29-AG34</f>
        <v>0</v>
      </c>
      <c r="AH35" s="253">
        <f>+AH29+AH34</f>
        <v>0</v>
      </c>
      <c r="AI35" s="253">
        <f>+AI29-AI34</f>
        <v>0</v>
      </c>
      <c r="AJ35" s="253">
        <f>+AJ29-AJ34</f>
        <v>0</v>
      </c>
      <c r="AK35" s="253">
        <f>+AK29-AK34</f>
        <v>0</v>
      </c>
      <c r="AL35" s="253">
        <f>+AL29+AL34</f>
        <v>0</v>
      </c>
      <c r="AM35" s="253">
        <f>+AM29-AM34</f>
        <v>0</v>
      </c>
      <c r="AN35" s="253">
        <f>+AN29-AN34</f>
        <v>0</v>
      </c>
      <c r="AO35" s="253">
        <f>+AO29-AO34</f>
        <v>0</v>
      </c>
      <c r="AP35" s="253">
        <f>+AP29+AP34</f>
        <v>0</v>
      </c>
      <c r="AQ35" s="253">
        <f>+AQ29-AQ34</f>
        <v>0</v>
      </c>
      <c r="AR35" s="253">
        <f>+AR29-AR34</f>
        <v>0</v>
      </c>
      <c r="AS35" s="253">
        <f>+AS29-AS34</f>
        <v>0</v>
      </c>
      <c r="AT35" s="253">
        <f>+AT29+AT34</f>
        <v>0</v>
      </c>
      <c r="AU35" s="284">
        <f>+C35+G35+K35+O35+S35+W35+AA35+AE35+AI35+AM35+AQ35</f>
        <v>0</v>
      </c>
      <c r="AV35" s="284">
        <f t="shared" si="21"/>
        <v>0</v>
      </c>
      <c r="AW35" s="284">
        <f t="shared" si="21"/>
        <v>0</v>
      </c>
      <c r="AX35" s="284">
        <f t="shared" si="21"/>
        <v>0</v>
      </c>
    </row>
    <row r="36" spans="1:50" customFormat="1" ht="17.100000000000001" customHeight="1" x14ac:dyDescent="0.25">
      <c r="A36" s="336"/>
      <c r="B36" s="8" t="s">
        <v>970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row>
    <row r="37" spans="1:50" ht="17.100000000000001" customHeight="1" x14ac:dyDescent="0.2">
      <c r="A37" s="336">
        <v>381000</v>
      </c>
      <c r="B37" s="6" t="s">
        <v>396</v>
      </c>
      <c r="C37" s="245"/>
      <c r="D37" s="245"/>
      <c r="E37" s="245"/>
      <c r="F37" s="284">
        <f t="shared" ref="F37:F47" si="22">-D37+E37</f>
        <v>0</v>
      </c>
      <c r="G37" s="245"/>
      <c r="H37" s="245"/>
      <c r="I37" s="245"/>
      <c r="J37" s="284">
        <f t="shared" ref="J37:J47" si="23">-H37+I37</f>
        <v>0</v>
      </c>
      <c r="K37" s="245"/>
      <c r="L37" s="245"/>
      <c r="M37" s="245"/>
      <c r="N37" s="284">
        <f t="shared" ref="N37:N47" si="24">-L37+M37</f>
        <v>0</v>
      </c>
      <c r="O37" s="245"/>
      <c r="P37" s="245"/>
      <c r="Q37" s="245"/>
      <c r="R37" s="284">
        <f t="shared" ref="R37:R47" si="25">-P37+Q37</f>
        <v>0</v>
      </c>
      <c r="S37" s="245"/>
      <c r="T37" s="245"/>
      <c r="U37" s="245"/>
      <c r="V37" s="284">
        <f t="shared" ref="V37:V47" si="26">-T37+U37</f>
        <v>0</v>
      </c>
      <c r="W37" s="245"/>
      <c r="X37" s="245"/>
      <c r="Y37" s="245"/>
      <c r="Z37" s="284">
        <f t="shared" ref="Z37:Z47" si="27">-X37+Y37</f>
        <v>0</v>
      </c>
      <c r="AA37" s="245"/>
      <c r="AB37" s="245"/>
      <c r="AC37" s="245"/>
      <c r="AD37" s="284">
        <f t="shared" ref="AD37:AD47" si="28">-AB37+AC37</f>
        <v>0</v>
      </c>
      <c r="AE37" s="245"/>
      <c r="AF37" s="245"/>
      <c r="AG37" s="245"/>
      <c r="AH37" s="284">
        <f t="shared" ref="AH37:AH47" si="29">-AF37+AG37</f>
        <v>0</v>
      </c>
      <c r="AI37" s="245"/>
      <c r="AJ37" s="245"/>
      <c r="AK37" s="245"/>
      <c r="AL37" s="284">
        <f t="shared" ref="AL37:AL47" si="30">-AJ37+AK37</f>
        <v>0</v>
      </c>
      <c r="AM37" s="245"/>
      <c r="AN37" s="245"/>
      <c r="AO37" s="245"/>
      <c r="AP37" s="284">
        <f t="shared" ref="AP37:AP47" si="31">-AN37+AO37</f>
        <v>0</v>
      </c>
      <c r="AQ37" s="245"/>
      <c r="AR37" s="245"/>
      <c r="AS37" s="245"/>
      <c r="AT37" s="284">
        <f t="shared" ref="AT37:AT43" si="32">-AR37+AS37</f>
        <v>0</v>
      </c>
      <c r="AU37" s="284">
        <f t="shared" ref="AU37:AU43" si="33">+C37+G37+K37+O37+S37+W37+AA37+AE37+AI37+AM37+AQ37</f>
        <v>0</v>
      </c>
      <c r="AV37" s="284">
        <f t="shared" ref="AV37:AV43" si="34">+D37+H37+L37+P37+T37+X37+AB37+AF37+AJ37+AN37+AR37</f>
        <v>0</v>
      </c>
      <c r="AW37" s="284">
        <f t="shared" ref="AW37:AW43" si="35">+E37+I37+M37+Q37+U37+Y37+AC37+AG37+AK37+AO37+AS37</f>
        <v>0</v>
      </c>
      <c r="AX37" s="284">
        <f t="shared" ref="AX37:AX43" si="36">+F37+J37+N37+R37+V37+Z37+AD37+AH37+AL37+AP37+AT37</f>
        <v>0</v>
      </c>
    </row>
    <row r="38" spans="1:50" ht="17.100000000000001" customHeight="1" x14ac:dyDescent="0.2">
      <c r="A38" s="336">
        <v>381000</v>
      </c>
      <c r="B38" s="6" t="s">
        <v>930</v>
      </c>
      <c r="C38" s="245"/>
      <c r="D38" s="245"/>
      <c r="E38" s="245"/>
      <c r="F38" s="284">
        <f t="shared" si="22"/>
        <v>0</v>
      </c>
      <c r="G38" s="245"/>
      <c r="H38" s="245"/>
      <c r="I38" s="245"/>
      <c r="J38" s="284">
        <f t="shared" si="23"/>
        <v>0</v>
      </c>
      <c r="K38" s="245"/>
      <c r="L38" s="245"/>
      <c r="M38" s="245"/>
      <c r="N38" s="284">
        <f t="shared" si="24"/>
        <v>0</v>
      </c>
      <c r="O38" s="245"/>
      <c r="P38" s="245"/>
      <c r="Q38" s="245"/>
      <c r="R38" s="284">
        <f t="shared" si="25"/>
        <v>0</v>
      </c>
      <c r="S38" s="245"/>
      <c r="T38" s="245"/>
      <c r="U38" s="245"/>
      <c r="V38" s="284">
        <f t="shared" si="26"/>
        <v>0</v>
      </c>
      <c r="W38" s="245"/>
      <c r="X38" s="245"/>
      <c r="Y38" s="245"/>
      <c r="Z38" s="284">
        <f t="shared" si="27"/>
        <v>0</v>
      </c>
      <c r="AA38" s="245"/>
      <c r="AB38" s="245"/>
      <c r="AC38" s="245"/>
      <c r="AD38" s="284">
        <f t="shared" si="28"/>
        <v>0</v>
      </c>
      <c r="AE38" s="245"/>
      <c r="AF38" s="245"/>
      <c r="AG38" s="245"/>
      <c r="AH38" s="284">
        <f t="shared" si="29"/>
        <v>0</v>
      </c>
      <c r="AI38" s="245"/>
      <c r="AJ38" s="245"/>
      <c r="AK38" s="245"/>
      <c r="AL38" s="284">
        <f t="shared" si="30"/>
        <v>0</v>
      </c>
      <c r="AM38" s="245"/>
      <c r="AN38" s="245"/>
      <c r="AO38" s="245"/>
      <c r="AP38" s="284">
        <f t="shared" si="31"/>
        <v>0</v>
      </c>
      <c r="AQ38" s="245"/>
      <c r="AR38" s="245"/>
      <c r="AS38" s="245"/>
      <c r="AT38" s="284">
        <f t="shared" si="32"/>
        <v>0</v>
      </c>
      <c r="AU38" s="284">
        <f t="shared" si="33"/>
        <v>0</v>
      </c>
      <c r="AV38" s="284">
        <f t="shared" si="34"/>
        <v>0</v>
      </c>
      <c r="AW38" s="284">
        <f t="shared" si="35"/>
        <v>0</v>
      </c>
      <c r="AX38" s="284">
        <f t="shared" si="36"/>
        <v>0</v>
      </c>
    </row>
    <row r="39" spans="1:50" ht="17.100000000000001" customHeight="1" x14ac:dyDescent="0.2">
      <c r="A39" s="336">
        <v>381050</v>
      </c>
      <c r="B39" s="6" t="s">
        <v>2916</v>
      </c>
      <c r="C39" s="245"/>
      <c r="D39" s="245"/>
      <c r="E39" s="245"/>
      <c r="F39" s="284">
        <f t="shared" si="22"/>
        <v>0</v>
      </c>
      <c r="G39" s="245"/>
      <c r="H39" s="245"/>
      <c r="I39" s="245"/>
      <c r="J39" s="284">
        <f t="shared" si="23"/>
        <v>0</v>
      </c>
      <c r="K39" s="245"/>
      <c r="L39" s="245"/>
      <c r="M39" s="245"/>
      <c r="N39" s="284">
        <f t="shared" si="24"/>
        <v>0</v>
      </c>
      <c r="O39" s="245"/>
      <c r="P39" s="245"/>
      <c r="Q39" s="245"/>
      <c r="R39" s="284">
        <f t="shared" si="25"/>
        <v>0</v>
      </c>
      <c r="S39" s="245"/>
      <c r="T39" s="245"/>
      <c r="U39" s="245"/>
      <c r="V39" s="284">
        <f t="shared" si="26"/>
        <v>0</v>
      </c>
      <c r="W39" s="245"/>
      <c r="X39" s="245"/>
      <c r="Y39" s="245"/>
      <c r="Z39" s="284">
        <f t="shared" si="27"/>
        <v>0</v>
      </c>
      <c r="AA39" s="245"/>
      <c r="AB39" s="245"/>
      <c r="AC39" s="245"/>
      <c r="AD39" s="284">
        <f t="shared" si="28"/>
        <v>0</v>
      </c>
      <c r="AE39" s="245"/>
      <c r="AF39" s="245"/>
      <c r="AG39" s="245"/>
      <c r="AH39" s="284">
        <f t="shared" si="29"/>
        <v>0</v>
      </c>
      <c r="AI39" s="245"/>
      <c r="AJ39" s="245"/>
      <c r="AK39" s="245"/>
      <c r="AL39" s="284">
        <f t="shared" si="30"/>
        <v>0</v>
      </c>
      <c r="AM39" s="245"/>
      <c r="AN39" s="245"/>
      <c r="AO39" s="245"/>
      <c r="AP39" s="284">
        <f t="shared" si="31"/>
        <v>0</v>
      </c>
      <c r="AQ39" s="245"/>
      <c r="AR39" s="245"/>
      <c r="AS39" s="245"/>
      <c r="AT39" s="284">
        <f t="shared" si="32"/>
        <v>0</v>
      </c>
      <c r="AU39" s="284">
        <f t="shared" ref="AU39" si="37">+C39+G39+K39+O39+S39+W39+AA39+AE39+AI39+AM39+AQ39</f>
        <v>0</v>
      </c>
      <c r="AV39" s="284">
        <f t="shared" ref="AV39" si="38">+D39+H39+L39+P39+T39+X39+AB39+AF39+AJ39+AN39+AR39</f>
        <v>0</v>
      </c>
      <c r="AW39" s="284">
        <f t="shared" ref="AW39" si="39">+E39+I39+M39+Q39+U39+Y39+AC39+AG39+AK39+AO39+AS39</f>
        <v>0</v>
      </c>
      <c r="AX39" s="284">
        <f t="shared" ref="AX39" si="40">+F39+J39+N39+R39+V39+Z39+AD39+AH39+AL39+AP39+AT39</f>
        <v>0</v>
      </c>
    </row>
    <row r="40" spans="1:50" ht="17.100000000000001" customHeight="1" x14ac:dyDescent="0.2">
      <c r="A40" s="336">
        <v>381070</v>
      </c>
      <c r="B40" s="6" t="s">
        <v>453</v>
      </c>
      <c r="C40" s="245"/>
      <c r="D40" s="245"/>
      <c r="E40" s="245"/>
      <c r="F40" s="284">
        <f t="shared" si="22"/>
        <v>0</v>
      </c>
      <c r="G40" s="245"/>
      <c r="H40" s="245"/>
      <c r="I40" s="245"/>
      <c r="J40" s="284">
        <f t="shared" si="23"/>
        <v>0</v>
      </c>
      <c r="K40" s="245"/>
      <c r="L40" s="245"/>
      <c r="M40" s="245"/>
      <c r="N40" s="284">
        <f t="shared" si="24"/>
        <v>0</v>
      </c>
      <c r="O40" s="245"/>
      <c r="P40" s="245"/>
      <c r="Q40" s="245"/>
      <c r="R40" s="284">
        <f t="shared" si="25"/>
        <v>0</v>
      </c>
      <c r="S40" s="245"/>
      <c r="T40" s="245"/>
      <c r="U40" s="245"/>
      <c r="V40" s="284">
        <f t="shared" si="26"/>
        <v>0</v>
      </c>
      <c r="W40" s="245"/>
      <c r="X40" s="245"/>
      <c r="Y40" s="245"/>
      <c r="Z40" s="284">
        <f t="shared" si="27"/>
        <v>0</v>
      </c>
      <c r="AA40" s="245"/>
      <c r="AB40" s="245"/>
      <c r="AC40" s="245"/>
      <c r="AD40" s="284">
        <f t="shared" si="28"/>
        <v>0</v>
      </c>
      <c r="AE40" s="245"/>
      <c r="AF40" s="245"/>
      <c r="AG40" s="245"/>
      <c r="AH40" s="284">
        <f t="shared" si="29"/>
        <v>0</v>
      </c>
      <c r="AI40" s="245"/>
      <c r="AJ40" s="245"/>
      <c r="AK40" s="245"/>
      <c r="AL40" s="284">
        <f t="shared" si="30"/>
        <v>0</v>
      </c>
      <c r="AM40" s="245"/>
      <c r="AN40" s="245"/>
      <c r="AO40" s="245"/>
      <c r="AP40" s="284">
        <f t="shared" si="31"/>
        <v>0</v>
      </c>
      <c r="AQ40" s="245"/>
      <c r="AR40" s="245"/>
      <c r="AS40" s="245"/>
      <c r="AT40" s="284">
        <f t="shared" si="32"/>
        <v>0</v>
      </c>
      <c r="AU40" s="284">
        <f t="shared" si="33"/>
        <v>0</v>
      </c>
      <c r="AV40" s="284">
        <f t="shared" si="34"/>
        <v>0</v>
      </c>
      <c r="AW40" s="284">
        <f t="shared" si="35"/>
        <v>0</v>
      </c>
      <c r="AX40" s="284">
        <f t="shared" si="36"/>
        <v>0</v>
      </c>
    </row>
    <row r="41" spans="1:50" ht="17.100000000000001" customHeight="1" x14ac:dyDescent="0.2">
      <c r="A41" s="336">
        <v>382010</v>
      </c>
      <c r="B41" s="6" t="s">
        <v>971</v>
      </c>
      <c r="C41" s="245"/>
      <c r="D41" s="245"/>
      <c r="E41" s="245"/>
      <c r="F41" s="284">
        <f t="shared" si="22"/>
        <v>0</v>
      </c>
      <c r="G41" s="245"/>
      <c r="H41" s="245"/>
      <c r="I41" s="245"/>
      <c r="J41" s="284">
        <f t="shared" si="23"/>
        <v>0</v>
      </c>
      <c r="K41" s="245"/>
      <c r="L41" s="245"/>
      <c r="M41" s="245"/>
      <c r="N41" s="284">
        <f t="shared" si="24"/>
        <v>0</v>
      </c>
      <c r="O41" s="245"/>
      <c r="P41" s="245"/>
      <c r="Q41" s="245"/>
      <c r="R41" s="284">
        <f t="shared" si="25"/>
        <v>0</v>
      </c>
      <c r="S41" s="245"/>
      <c r="T41" s="245"/>
      <c r="U41" s="245"/>
      <c r="V41" s="284">
        <f t="shared" si="26"/>
        <v>0</v>
      </c>
      <c r="W41" s="245"/>
      <c r="X41" s="245"/>
      <c r="Y41" s="245"/>
      <c r="Z41" s="284">
        <f t="shared" si="27"/>
        <v>0</v>
      </c>
      <c r="AA41" s="245"/>
      <c r="AB41" s="245"/>
      <c r="AC41" s="245"/>
      <c r="AD41" s="284">
        <f t="shared" si="28"/>
        <v>0</v>
      </c>
      <c r="AE41" s="245"/>
      <c r="AF41" s="245"/>
      <c r="AG41" s="245"/>
      <c r="AH41" s="284">
        <f t="shared" si="29"/>
        <v>0</v>
      </c>
      <c r="AI41" s="245"/>
      <c r="AJ41" s="245"/>
      <c r="AK41" s="245"/>
      <c r="AL41" s="284">
        <f t="shared" si="30"/>
        <v>0</v>
      </c>
      <c r="AM41" s="245"/>
      <c r="AN41" s="245"/>
      <c r="AO41" s="245"/>
      <c r="AP41" s="284">
        <f t="shared" si="31"/>
        <v>0</v>
      </c>
      <c r="AQ41" s="245"/>
      <c r="AR41" s="245"/>
      <c r="AS41" s="245"/>
      <c r="AT41" s="284">
        <f t="shared" si="32"/>
        <v>0</v>
      </c>
      <c r="AU41" s="284">
        <f t="shared" si="33"/>
        <v>0</v>
      </c>
      <c r="AV41" s="284">
        <f t="shared" si="34"/>
        <v>0</v>
      </c>
      <c r="AW41" s="284">
        <f t="shared" si="35"/>
        <v>0</v>
      </c>
      <c r="AX41" s="284">
        <f t="shared" si="36"/>
        <v>0</v>
      </c>
    </row>
    <row r="42" spans="1:50" ht="17.100000000000001" customHeight="1" x14ac:dyDescent="0.2">
      <c r="A42" s="336">
        <v>383000</v>
      </c>
      <c r="B42" s="6" t="s">
        <v>972</v>
      </c>
      <c r="C42" s="245"/>
      <c r="D42" s="245"/>
      <c r="E42" s="245"/>
      <c r="F42" s="284">
        <f t="shared" si="22"/>
        <v>0</v>
      </c>
      <c r="G42" s="245"/>
      <c r="H42" s="245"/>
      <c r="I42" s="245"/>
      <c r="J42" s="284">
        <f t="shared" si="23"/>
        <v>0</v>
      </c>
      <c r="K42" s="245"/>
      <c r="L42" s="245"/>
      <c r="M42" s="245"/>
      <c r="N42" s="284">
        <f t="shared" si="24"/>
        <v>0</v>
      </c>
      <c r="O42" s="245"/>
      <c r="P42" s="245"/>
      <c r="Q42" s="245"/>
      <c r="R42" s="284">
        <f t="shared" si="25"/>
        <v>0</v>
      </c>
      <c r="S42" s="245"/>
      <c r="T42" s="245"/>
      <c r="U42" s="245"/>
      <c r="V42" s="284">
        <f t="shared" si="26"/>
        <v>0</v>
      </c>
      <c r="W42" s="245"/>
      <c r="X42" s="245"/>
      <c r="Y42" s="245"/>
      <c r="Z42" s="284">
        <f t="shared" si="27"/>
        <v>0</v>
      </c>
      <c r="AA42" s="245"/>
      <c r="AB42" s="245"/>
      <c r="AC42" s="245"/>
      <c r="AD42" s="284">
        <f t="shared" si="28"/>
        <v>0</v>
      </c>
      <c r="AE42" s="245"/>
      <c r="AF42" s="245"/>
      <c r="AG42" s="245"/>
      <c r="AH42" s="284">
        <f t="shared" si="29"/>
        <v>0</v>
      </c>
      <c r="AI42" s="245"/>
      <c r="AJ42" s="245"/>
      <c r="AK42" s="245"/>
      <c r="AL42" s="284">
        <f t="shared" si="30"/>
        <v>0</v>
      </c>
      <c r="AM42" s="245"/>
      <c r="AN42" s="245"/>
      <c r="AO42" s="245"/>
      <c r="AP42" s="284">
        <f t="shared" si="31"/>
        <v>0</v>
      </c>
      <c r="AQ42" s="245"/>
      <c r="AR42" s="245"/>
      <c r="AS42" s="245"/>
      <c r="AT42" s="284">
        <f t="shared" si="32"/>
        <v>0</v>
      </c>
      <c r="AU42" s="284">
        <f t="shared" si="33"/>
        <v>0</v>
      </c>
      <c r="AV42" s="284">
        <f t="shared" si="34"/>
        <v>0</v>
      </c>
      <c r="AW42" s="284">
        <f t="shared" si="35"/>
        <v>0</v>
      </c>
      <c r="AX42" s="284">
        <f t="shared" si="36"/>
        <v>0</v>
      </c>
    </row>
    <row r="43" spans="1:50" ht="17.100000000000001" customHeight="1" x14ac:dyDescent="0.2">
      <c r="A43" s="336">
        <v>520000</v>
      </c>
      <c r="B43" s="6" t="s">
        <v>1394</v>
      </c>
      <c r="C43" s="245"/>
      <c r="D43" s="245"/>
      <c r="E43" s="245"/>
      <c r="F43" s="284">
        <f t="shared" si="22"/>
        <v>0</v>
      </c>
      <c r="G43" s="245"/>
      <c r="H43" s="245"/>
      <c r="I43" s="245"/>
      <c r="J43" s="284">
        <f t="shared" si="23"/>
        <v>0</v>
      </c>
      <c r="K43" s="245"/>
      <c r="L43" s="245"/>
      <c r="M43" s="245"/>
      <c r="N43" s="284">
        <f t="shared" si="24"/>
        <v>0</v>
      </c>
      <c r="O43" s="245"/>
      <c r="P43" s="245"/>
      <c r="Q43" s="245"/>
      <c r="R43" s="284">
        <f t="shared" si="25"/>
        <v>0</v>
      </c>
      <c r="S43" s="245"/>
      <c r="T43" s="245"/>
      <c r="U43" s="245"/>
      <c r="V43" s="284">
        <f t="shared" si="26"/>
        <v>0</v>
      </c>
      <c r="W43" s="245"/>
      <c r="X43" s="245"/>
      <c r="Y43" s="245"/>
      <c r="Z43" s="284">
        <f t="shared" si="27"/>
        <v>0</v>
      </c>
      <c r="AA43" s="245"/>
      <c r="AB43" s="245"/>
      <c r="AC43" s="245"/>
      <c r="AD43" s="284">
        <f t="shared" si="28"/>
        <v>0</v>
      </c>
      <c r="AE43" s="245"/>
      <c r="AF43" s="245"/>
      <c r="AG43" s="245"/>
      <c r="AH43" s="284">
        <f t="shared" si="29"/>
        <v>0</v>
      </c>
      <c r="AI43" s="245"/>
      <c r="AJ43" s="245"/>
      <c r="AK43" s="245"/>
      <c r="AL43" s="284">
        <f t="shared" si="30"/>
        <v>0</v>
      </c>
      <c r="AM43" s="245"/>
      <c r="AN43" s="245"/>
      <c r="AO43" s="245"/>
      <c r="AP43" s="284">
        <f t="shared" si="31"/>
        <v>0</v>
      </c>
      <c r="AQ43" s="245"/>
      <c r="AR43" s="245"/>
      <c r="AS43" s="245"/>
      <c r="AT43" s="284">
        <f t="shared" si="32"/>
        <v>0</v>
      </c>
      <c r="AU43" s="284">
        <f t="shared" si="33"/>
        <v>0</v>
      </c>
      <c r="AV43" s="284">
        <f t="shared" si="34"/>
        <v>0</v>
      </c>
      <c r="AW43" s="284">
        <f t="shared" si="35"/>
        <v>0</v>
      </c>
      <c r="AX43" s="284">
        <f t="shared" si="36"/>
        <v>0</v>
      </c>
    </row>
    <row r="44" spans="1:50" ht="17.100000000000001" customHeight="1" x14ac:dyDescent="0.2">
      <c r="A44" s="336">
        <v>384000</v>
      </c>
      <c r="B44" s="6" t="s">
        <v>1365</v>
      </c>
      <c r="C44" s="245"/>
      <c r="D44" s="245"/>
      <c r="E44" s="245"/>
      <c r="F44" s="284">
        <f t="shared" si="22"/>
        <v>0</v>
      </c>
      <c r="G44" s="245"/>
      <c r="H44" s="245"/>
      <c r="I44" s="245"/>
      <c r="J44" s="284">
        <f t="shared" si="23"/>
        <v>0</v>
      </c>
      <c r="K44" s="245"/>
      <c r="L44" s="245"/>
      <c r="M44" s="245"/>
      <c r="N44" s="284">
        <f t="shared" si="24"/>
        <v>0</v>
      </c>
      <c r="O44" s="245"/>
      <c r="P44" s="245"/>
      <c r="Q44" s="245"/>
      <c r="R44" s="284">
        <f t="shared" si="25"/>
        <v>0</v>
      </c>
      <c r="S44" s="245"/>
      <c r="T44" s="245"/>
      <c r="U44" s="245"/>
      <c r="V44" s="284">
        <f t="shared" si="26"/>
        <v>0</v>
      </c>
      <c r="W44" s="245"/>
      <c r="X44" s="245"/>
      <c r="Y44" s="245"/>
      <c r="Z44" s="284">
        <f t="shared" si="27"/>
        <v>0</v>
      </c>
      <c r="AA44" s="245"/>
      <c r="AB44" s="245"/>
      <c r="AC44" s="245"/>
      <c r="AD44" s="284">
        <f t="shared" si="28"/>
        <v>0</v>
      </c>
      <c r="AE44" s="245"/>
      <c r="AF44" s="245"/>
      <c r="AG44" s="245"/>
      <c r="AH44" s="284">
        <f t="shared" si="29"/>
        <v>0</v>
      </c>
      <c r="AI44" s="245"/>
      <c r="AJ44" s="245"/>
      <c r="AK44" s="245"/>
      <c r="AL44" s="284">
        <f t="shared" si="30"/>
        <v>0</v>
      </c>
      <c r="AM44" s="245"/>
      <c r="AN44" s="245"/>
      <c r="AO44" s="245"/>
      <c r="AP44" s="284">
        <f t="shared" si="31"/>
        <v>0</v>
      </c>
      <c r="AQ44" s="245"/>
      <c r="AR44" s="245"/>
      <c r="AS44" s="245"/>
      <c r="AT44" s="284">
        <f>-AR44+AS44</f>
        <v>0</v>
      </c>
      <c r="AU44" s="284">
        <f t="shared" ref="AU44:AX47" si="41">+C44+G44+K44+O44+S44+W44+AA44+AE44+AI44+AM44+AQ44</f>
        <v>0</v>
      </c>
      <c r="AV44" s="284">
        <f t="shared" si="41"/>
        <v>0</v>
      </c>
      <c r="AW44" s="284">
        <f t="shared" si="41"/>
        <v>0</v>
      </c>
      <c r="AX44" s="284">
        <f t="shared" si="41"/>
        <v>0</v>
      </c>
    </row>
    <row r="45" spans="1:50" ht="17.100000000000001" customHeight="1" x14ac:dyDescent="0.2">
      <c r="A45" s="336">
        <v>385000</v>
      </c>
      <c r="B45" s="6" t="s">
        <v>1362</v>
      </c>
      <c r="C45" s="245"/>
      <c r="D45" s="245"/>
      <c r="E45" s="245"/>
      <c r="F45" s="284">
        <f t="shared" si="22"/>
        <v>0</v>
      </c>
      <c r="G45" s="245"/>
      <c r="H45" s="245"/>
      <c r="I45" s="245"/>
      <c r="J45" s="284">
        <f t="shared" si="23"/>
        <v>0</v>
      </c>
      <c r="K45" s="245"/>
      <c r="L45" s="245"/>
      <c r="M45" s="245"/>
      <c r="N45" s="284">
        <f t="shared" si="24"/>
        <v>0</v>
      </c>
      <c r="O45" s="245"/>
      <c r="P45" s="245"/>
      <c r="Q45" s="245"/>
      <c r="R45" s="284">
        <f t="shared" si="25"/>
        <v>0</v>
      </c>
      <c r="S45" s="245"/>
      <c r="T45" s="245"/>
      <c r="U45" s="245"/>
      <c r="V45" s="284">
        <f t="shared" si="26"/>
        <v>0</v>
      </c>
      <c r="W45" s="245"/>
      <c r="X45" s="245"/>
      <c r="Y45" s="245"/>
      <c r="Z45" s="284">
        <f t="shared" si="27"/>
        <v>0</v>
      </c>
      <c r="AA45" s="245"/>
      <c r="AB45" s="245"/>
      <c r="AC45" s="245"/>
      <c r="AD45" s="284">
        <f t="shared" si="28"/>
        <v>0</v>
      </c>
      <c r="AE45" s="245"/>
      <c r="AF45" s="245"/>
      <c r="AG45" s="245"/>
      <c r="AH45" s="284">
        <f t="shared" si="29"/>
        <v>0</v>
      </c>
      <c r="AI45" s="245"/>
      <c r="AJ45" s="245"/>
      <c r="AK45" s="245"/>
      <c r="AL45" s="284">
        <f t="shared" si="30"/>
        <v>0</v>
      </c>
      <c r="AM45" s="245"/>
      <c r="AN45" s="245"/>
      <c r="AO45" s="245"/>
      <c r="AP45" s="284">
        <f t="shared" si="31"/>
        <v>0</v>
      </c>
      <c r="AQ45" s="245"/>
      <c r="AR45" s="245"/>
      <c r="AS45" s="245"/>
      <c r="AT45" s="284">
        <f>-AR45+AS45</f>
        <v>0</v>
      </c>
      <c r="AU45" s="284">
        <f t="shared" si="41"/>
        <v>0</v>
      </c>
      <c r="AV45" s="284">
        <f t="shared" si="41"/>
        <v>0</v>
      </c>
      <c r="AW45" s="284">
        <f t="shared" si="41"/>
        <v>0</v>
      </c>
      <c r="AX45" s="284">
        <f t="shared" si="41"/>
        <v>0</v>
      </c>
    </row>
    <row r="46" spans="1:50" ht="17.100000000000001" customHeight="1" x14ac:dyDescent="0.2">
      <c r="A46" s="336">
        <v>524000</v>
      </c>
      <c r="B46" s="6" t="s">
        <v>1366</v>
      </c>
      <c r="C46" s="245"/>
      <c r="D46" s="245"/>
      <c r="E46" s="245"/>
      <c r="F46" s="284">
        <f t="shared" si="22"/>
        <v>0</v>
      </c>
      <c r="G46" s="245"/>
      <c r="H46" s="245"/>
      <c r="I46" s="245"/>
      <c r="J46" s="284">
        <f t="shared" si="23"/>
        <v>0</v>
      </c>
      <c r="K46" s="245"/>
      <c r="L46" s="245"/>
      <c r="M46" s="245"/>
      <c r="N46" s="284">
        <f t="shared" si="24"/>
        <v>0</v>
      </c>
      <c r="O46" s="245"/>
      <c r="P46" s="245"/>
      <c r="Q46" s="245"/>
      <c r="R46" s="284">
        <f t="shared" si="25"/>
        <v>0</v>
      </c>
      <c r="S46" s="245"/>
      <c r="T46" s="245"/>
      <c r="U46" s="245"/>
      <c r="V46" s="284">
        <f t="shared" si="26"/>
        <v>0</v>
      </c>
      <c r="W46" s="245"/>
      <c r="X46" s="245"/>
      <c r="Y46" s="245"/>
      <c r="Z46" s="284">
        <f t="shared" si="27"/>
        <v>0</v>
      </c>
      <c r="AA46" s="245"/>
      <c r="AB46" s="245"/>
      <c r="AC46" s="245"/>
      <c r="AD46" s="284">
        <f t="shared" si="28"/>
        <v>0</v>
      </c>
      <c r="AE46" s="245"/>
      <c r="AF46" s="245"/>
      <c r="AG46" s="245"/>
      <c r="AH46" s="284">
        <f t="shared" si="29"/>
        <v>0</v>
      </c>
      <c r="AI46" s="245"/>
      <c r="AJ46" s="245"/>
      <c r="AK46" s="245"/>
      <c r="AL46" s="284">
        <f t="shared" si="30"/>
        <v>0</v>
      </c>
      <c r="AM46" s="245"/>
      <c r="AN46" s="245"/>
      <c r="AO46" s="245"/>
      <c r="AP46" s="284">
        <f t="shared" si="31"/>
        <v>0</v>
      </c>
      <c r="AQ46" s="245"/>
      <c r="AR46" s="245"/>
      <c r="AS46" s="245"/>
      <c r="AT46" s="284">
        <f>-AR46+AS46</f>
        <v>0</v>
      </c>
      <c r="AU46" s="284">
        <f t="shared" si="41"/>
        <v>0</v>
      </c>
      <c r="AV46" s="284">
        <f t="shared" si="41"/>
        <v>0</v>
      </c>
      <c r="AW46" s="284">
        <f t="shared" si="41"/>
        <v>0</v>
      </c>
      <c r="AX46" s="284">
        <f t="shared" si="41"/>
        <v>0</v>
      </c>
    </row>
    <row r="47" spans="1:50" ht="17.100000000000001" customHeight="1" thickBot="1" x14ac:dyDescent="0.25">
      <c r="A47" s="336">
        <v>525000</v>
      </c>
      <c r="B47" s="6" t="s">
        <v>1368</v>
      </c>
      <c r="C47" s="254"/>
      <c r="D47" s="254"/>
      <c r="E47" s="254"/>
      <c r="F47" s="286">
        <f t="shared" si="22"/>
        <v>0</v>
      </c>
      <c r="G47" s="254"/>
      <c r="H47" s="254"/>
      <c r="I47" s="254"/>
      <c r="J47" s="286">
        <f t="shared" si="23"/>
        <v>0</v>
      </c>
      <c r="K47" s="254"/>
      <c r="L47" s="254"/>
      <c r="M47" s="254"/>
      <c r="N47" s="286">
        <f t="shared" si="24"/>
        <v>0</v>
      </c>
      <c r="O47" s="254"/>
      <c r="P47" s="254"/>
      <c r="Q47" s="254"/>
      <c r="R47" s="286">
        <f t="shared" si="25"/>
        <v>0</v>
      </c>
      <c r="S47" s="254"/>
      <c r="T47" s="254"/>
      <c r="U47" s="254"/>
      <c r="V47" s="286">
        <f t="shared" si="26"/>
        <v>0</v>
      </c>
      <c r="W47" s="254"/>
      <c r="X47" s="254"/>
      <c r="Y47" s="254"/>
      <c r="Z47" s="286">
        <f t="shared" si="27"/>
        <v>0</v>
      </c>
      <c r="AA47" s="254"/>
      <c r="AB47" s="254"/>
      <c r="AC47" s="254"/>
      <c r="AD47" s="286">
        <f t="shared" si="28"/>
        <v>0</v>
      </c>
      <c r="AE47" s="254"/>
      <c r="AF47" s="254"/>
      <c r="AG47" s="254"/>
      <c r="AH47" s="286">
        <f t="shared" si="29"/>
        <v>0</v>
      </c>
      <c r="AI47" s="254"/>
      <c r="AJ47" s="254"/>
      <c r="AK47" s="254"/>
      <c r="AL47" s="286">
        <f t="shared" si="30"/>
        <v>0</v>
      </c>
      <c r="AM47" s="254"/>
      <c r="AN47" s="254"/>
      <c r="AO47" s="254"/>
      <c r="AP47" s="286">
        <f t="shared" si="31"/>
        <v>0</v>
      </c>
      <c r="AQ47" s="254"/>
      <c r="AR47" s="254"/>
      <c r="AS47" s="254"/>
      <c r="AT47" s="286">
        <f>-AR47+AS47</f>
        <v>0</v>
      </c>
      <c r="AU47" s="284">
        <f t="shared" si="41"/>
        <v>0</v>
      </c>
      <c r="AV47" s="284">
        <f t="shared" si="41"/>
        <v>0</v>
      </c>
      <c r="AW47" s="284">
        <f t="shared" si="41"/>
        <v>0</v>
      </c>
      <c r="AX47" s="284">
        <f t="shared" si="41"/>
        <v>0</v>
      </c>
    </row>
    <row r="48" spans="1:50" customFormat="1" ht="17.100000000000001" customHeight="1" thickBot="1" x14ac:dyDescent="0.3">
      <c r="A48" s="336"/>
      <c r="B48" s="9" t="s">
        <v>207</v>
      </c>
      <c r="C48" s="254">
        <f>SUM(C36:C47)</f>
        <v>0</v>
      </c>
      <c r="D48" s="254">
        <f>SUM(D36:D47)</f>
        <v>0</v>
      </c>
      <c r="E48" s="254">
        <f>SUM(E36:E47)</f>
        <v>0</v>
      </c>
      <c r="F48" s="254">
        <f>SUM(F36:F47)</f>
        <v>0</v>
      </c>
      <c r="G48" s="254">
        <f t="shared" ref="G48:AT48" si="42">SUM(G36:G47)</f>
        <v>0</v>
      </c>
      <c r="H48" s="254">
        <f t="shared" si="42"/>
        <v>0</v>
      </c>
      <c r="I48" s="254">
        <f t="shared" si="42"/>
        <v>0</v>
      </c>
      <c r="J48" s="254">
        <f t="shared" si="42"/>
        <v>0</v>
      </c>
      <c r="K48" s="254">
        <f t="shared" si="42"/>
        <v>0</v>
      </c>
      <c r="L48" s="254">
        <f t="shared" si="42"/>
        <v>0</v>
      </c>
      <c r="M48" s="254">
        <f t="shared" si="42"/>
        <v>0</v>
      </c>
      <c r="N48" s="254">
        <f t="shared" si="42"/>
        <v>0</v>
      </c>
      <c r="O48" s="254">
        <f t="shared" si="42"/>
        <v>0</v>
      </c>
      <c r="P48" s="254">
        <f t="shared" si="42"/>
        <v>0</v>
      </c>
      <c r="Q48" s="254">
        <f t="shared" si="42"/>
        <v>0</v>
      </c>
      <c r="R48" s="254">
        <f t="shared" si="42"/>
        <v>0</v>
      </c>
      <c r="S48" s="254">
        <f t="shared" si="42"/>
        <v>0</v>
      </c>
      <c r="T48" s="254">
        <f t="shared" si="42"/>
        <v>0</v>
      </c>
      <c r="U48" s="254">
        <f t="shared" si="42"/>
        <v>0</v>
      </c>
      <c r="V48" s="254">
        <f t="shared" si="42"/>
        <v>0</v>
      </c>
      <c r="W48" s="254">
        <f t="shared" si="42"/>
        <v>0</v>
      </c>
      <c r="X48" s="254">
        <f t="shared" si="42"/>
        <v>0</v>
      </c>
      <c r="Y48" s="254">
        <f t="shared" si="42"/>
        <v>0</v>
      </c>
      <c r="Z48" s="254">
        <f t="shared" si="42"/>
        <v>0</v>
      </c>
      <c r="AA48" s="254">
        <f t="shared" si="42"/>
        <v>0</v>
      </c>
      <c r="AB48" s="254">
        <f t="shared" si="42"/>
        <v>0</v>
      </c>
      <c r="AC48" s="254">
        <f t="shared" si="42"/>
        <v>0</v>
      </c>
      <c r="AD48" s="254">
        <f t="shared" si="42"/>
        <v>0</v>
      </c>
      <c r="AE48" s="254">
        <f t="shared" si="42"/>
        <v>0</v>
      </c>
      <c r="AF48" s="254">
        <f t="shared" si="42"/>
        <v>0</v>
      </c>
      <c r="AG48" s="254">
        <f t="shared" si="42"/>
        <v>0</v>
      </c>
      <c r="AH48" s="254">
        <f t="shared" si="42"/>
        <v>0</v>
      </c>
      <c r="AI48" s="254">
        <f t="shared" si="42"/>
        <v>0</v>
      </c>
      <c r="AJ48" s="254">
        <f t="shared" si="42"/>
        <v>0</v>
      </c>
      <c r="AK48" s="254">
        <f t="shared" si="42"/>
        <v>0</v>
      </c>
      <c r="AL48" s="254">
        <f t="shared" si="42"/>
        <v>0</v>
      </c>
      <c r="AM48" s="254">
        <f t="shared" si="42"/>
        <v>0</v>
      </c>
      <c r="AN48" s="254">
        <f t="shared" si="42"/>
        <v>0</v>
      </c>
      <c r="AO48" s="254">
        <f t="shared" si="42"/>
        <v>0</v>
      </c>
      <c r="AP48" s="254">
        <f t="shared" si="42"/>
        <v>0</v>
      </c>
      <c r="AQ48" s="254">
        <f t="shared" si="42"/>
        <v>0</v>
      </c>
      <c r="AR48" s="254">
        <f t="shared" si="42"/>
        <v>0</v>
      </c>
      <c r="AS48" s="254">
        <f t="shared" si="42"/>
        <v>0</v>
      </c>
      <c r="AT48" s="254">
        <f t="shared" si="42"/>
        <v>0</v>
      </c>
      <c r="AU48" s="285">
        <f t="shared" ref="AU48:AX49" si="43">+C48+G48+K48+O48+S48+W48+AA48+AE48+AI48+AM48+AQ48</f>
        <v>0</v>
      </c>
      <c r="AV48" s="285">
        <f t="shared" si="43"/>
        <v>0</v>
      </c>
      <c r="AW48" s="285">
        <f t="shared" si="43"/>
        <v>0</v>
      </c>
      <c r="AX48" s="285">
        <f t="shared" si="43"/>
        <v>0</v>
      </c>
    </row>
    <row r="49" spans="1:50" customFormat="1" ht="17.100000000000001" customHeight="1" x14ac:dyDescent="0.25">
      <c r="A49" s="336"/>
      <c r="B49" s="9" t="s">
        <v>147</v>
      </c>
      <c r="C49" s="253">
        <f>+C35+C48</f>
        <v>0</v>
      </c>
      <c r="D49" s="253">
        <f>+D35+D48</f>
        <v>0</v>
      </c>
      <c r="E49" s="253">
        <f>+E35+E48</f>
        <v>0</v>
      </c>
      <c r="F49" s="253">
        <f t="shared" ref="F49:AT49" si="44">+F35+F48</f>
        <v>0</v>
      </c>
      <c r="G49" s="253">
        <f t="shared" si="44"/>
        <v>0</v>
      </c>
      <c r="H49" s="253">
        <f t="shared" si="44"/>
        <v>0</v>
      </c>
      <c r="I49" s="253">
        <f t="shared" si="44"/>
        <v>0</v>
      </c>
      <c r="J49" s="253">
        <f t="shared" si="44"/>
        <v>0</v>
      </c>
      <c r="K49" s="253">
        <f t="shared" si="44"/>
        <v>0</v>
      </c>
      <c r="L49" s="253">
        <f t="shared" si="44"/>
        <v>0</v>
      </c>
      <c r="M49" s="253">
        <f t="shared" si="44"/>
        <v>0</v>
      </c>
      <c r="N49" s="253">
        <f t="shared" si="44"/>
        <v>0</v>
      </c>
      <c r="O49" s="253">
        <f t="shared" si="44"/>
        <v>0</v>
      </c>
      <c r="P49" s="253">
        <f t="shared" si="44"/>
        <v>0</v>
      </c>
      <c r="Q49" s="253">
        <f t="shared" si="44"/>
        <v>0</v>
      </c>
      <c r="R49" s="253">
        <f t="shared" si="44"/>
        <v>0</v>
      </c>
      <c r="S49" s="253">
        <f t="shared" si="44"/>
        <v>0</v>
      </c>
      <c r="T49" s="253">
        <f t="shared" si="44"/>
        <v>0</v>
      </c>
      <c r="U49" s="253">
        <f t="shared" si="44"/>
        <v>0</v>
      </c>
      <c r="V49" s="253">
        <f t="shared" si="44"/>
        <v>0</v>
      </c>
      <c r="W49" s="253">
        <f t="shared" si="44"/>
        <v>0</v>
      </c>
      <c r="X49" s="253">
        <f t="shared" si="44"/>
        <v>0</v>
      </c>
      <c r="Y49" s="253">
        <f t="shared" si="44"/>
        <v>0</v>
      </c>
      <c r="Z49" s="253">
        <f t="shared" si="44"/>
        <v>0</v>
      </c>
      <c r="AA49" s="253">
        <f t="shared" si="44"/>
        <v>0</v>
      </c>
      <c r="AB49" s="253">
        <f t="shared" si="44"/>
        <v>0</v>
      </c>
      <c r="AC49" s="253">
        <f t="shared" si="44"/>
        <v>0</v>
      </c>
      <c r="AD49" s="253">
        <f t="shared" si="44"/>
        <v>0</v>
      </c>
      <c r="AE49" s="253">
        <f t="shared" si="44"/>
        <v>0</v>
      </c>
      <c r="AF49" s="253">
        <f t="shared" si="44"/>
        <v>0</v>
      </c>
      <c r="AG49" s="253">
        <f t="shared" si="44"/>
        <v>0</v>
      </c>
      <c r="AH49" s="253">
        <f t="shared" si="44"/>
        <v>0</v>
      </c>
      <c r="AI49" s="253">
        <f t="shared" si="44"/>
        <v>0</v>
      </c>
      <c r="AJ49" s="253">
        <f t="shared" si="44"/>
        <v>0</v>
      </c>
      <c r="AK49" s="253">
        <f t="shared" si="44"/>
        <v>0</v>
      </c>
      <c r="AL49" s="253">
        <f t="shared" si="44"/>
        <v>0</v>
      </c>
      <c r="AM49" s="253">
        <f t="shared" si="44"/>
        <v>0</v>
      </c>
      <c r="AN49" s="253">
        <f t="shared" si="44"/>
        <v>0</v>
      </c>
      <c r="AO49" s="253">
        <f t="shared" si="44"/>
        <v>0</v>
      </c>
      <c r="AP49" s="253">
        <f t="shared" si="44"/>
        <v>0</v>
      </c>
      <c r="AQ49" s="253">
        <f t="shared" si="44"/>
        <v>0</v>
      </c>
      <c r="AR49" s="253">
        <f t="shared" si="44"/>
        <v>0</v>
      </c>
      <c r="AS49" s="253">
        <f t="shared" si="44"/>
        <v>0</v>
      </c>
      <c r="AT49" s="253">
        <f t="shared" si="44"/>
        <v>0</v>
      </c>
      <c r="AU49" s="284">
        <f t="shared" si="43"/>
        <v>0</v>
      </c>
      <c r="AV49" s="284">
        <f t="shared" si="43"/>
        <v>0</v>
      </c>
      <c r="AW49" s="284">
        <f t="shared" si="43"/>
        <v>0</v>
      </c>
      <c r="AX49" s="284">
        <f t="shared" si="43"/>
        <v>0</v>
      </c>
    </row>
    <row r="50" spans="1:50" ht="30" customHeight="1" x14ac:dyDescent="0.25">
      <c r="A50" s="276"/>
      <c r="B50" s="294" t="str">
        <f>+'GENERAL FUND-OPERATING(48-53)'!B295</f>
        <v>Fund balances - July 1, 2022 as previously reported</v>
      </c>
      <c r="C50" s="245"/>
      <c r="D50" s="245"/>
      <c r="E50" s="245"/>
      <c r="F50" s="253"/>
      <c r="G50" s="253"/>
      <c r="H50" s="253"/>
      <c r="I50" s="245"/>
      <c r="J50" s="253"/>
      <c r="K50" s="253"/>
      <c r="L50" s="253"/>
      <c r="M50" s="245"/>
      <c r="N50" s="253"/>
      <c r="O50" s="253"/>
      <c r="P50" s="253"/>
      <c r="Q50" s="245"/>
      <c r="R50" s="253"/>
      <c r="S50" s="253"/>
      <c r="T50" s="253"/>
      <c r="U50" s="245"/>
      <c r="V50" s="253"/>
      <c r="W50" s="253"/>
      <c r="X50" s="253"/>
      <c r="Y50" s="245"/>
      <c r="Z50" s="253"/>
      <c r="AA50" s="253"/>
      <c r="AB50" s="253"/>
      <c r="AC50" s="245"/>
      <c r="AD50" s="253"/>
      <c r="AE50" s="253"/>
      <c r="AF50" s="253"/>
      <c r="AG50" s="245"/>
      <c r="AH50" s="253"/>
      <c r="AI50" s="253"/>
      <c r="AJ50" s="253"/>
      <c r="AK50" s="245"/>
      <c r="AL50" s="253"/>
      <c r="AM50" s="253"/>
      <c r="AN50" s="253"/>
      <c r="AO50" s="245"/>
      <c r="AP50" s="253"/>
      <c r="AQ50" s="253"/>
      <c r="AR50" s="253"/>
      <c r="AS50" s="245"/>
      <c r="AT50" s="253"/>
      <c r="AU50" s="253"/>
      <c r="AV50" s="253"/>
      <c r="AW50" s="284">
        <f>+E50+I50+M50+Q50+U50+Y50+AC50+AG50+AK50+AO50+AS50</f>
        <v>0</v>
      </c>
      <c r="AX50" s="253"/>
    </row>
    <row r="51" spans="1:50" ht="18" customHeight="1" thickBot="1" x14ac:dyDescent="0.3">
      <c r="A51" s="276"/>
      <c r="B51" s="244" t="s">
        <v>579</v>
      </c>
      <c r="C51" s="245"/>
      <c r="D51" s="245"/>
      <c r="E51" s="247"/>
      <c r="F51" s="253"/>
      <c r="G51" s="253"/>
      <c r="H51" s="253"/>
      <c r="I51" s="247"/>
      <c r="J51" s="253"/>
      <c r="K51" s="253"/>
      <c r="L51" s="253"/>
      <c r="M51" s="247"/>
      <c r="N51" s="253"/>
      <c r="O51" s="253"/>
      <c r="P51" s="253"/>
      <c r="Q51" s="247"/>
      <c r="R51" s="253"/>
      <c r="S51" s="253"/>
      <c r="T51" s="253"/>
      <c r="U51" s="247"/>
      <c r="V51" s="253"/>
      <c r="W51" s="253"/>
      <c r="X51" s="253"/>
      <c r="Y51" s="247"/>
      <c r="Z51" s="253"/>
      <c r="AA51" s="253"/>
      <c r="AB51" s="253"/>
      <c r="AC51" s="247"/>
      <c r="AD51" s="253"/>
      <c r="AE51" s="253"/>
      <c r="AF51" s="253"/>
      <c r="AG51" s="247"/>
      <c r="AH51" s="253"/>
      <c r="AI51" s="253"/>
      <c r="AJ51" s="253"/>
      <c r="AK51" s="247"/>
      <c r="AL51" s="253"/>
      <c r="AM51" s="253"/>
      <c r="AN51" s="253"/>
      <c r="AO51" s="247"/>
      <c r="AP51" s="253"/>
      <c r="AQ51" s="253"/>
      <c r="AR51" s="253"/>
      <c r="AS51" s="247"/>
      <c r="AT51" s="253"/>
      <c r="AU51" s="253"/>
      <c r="AV51" s="253"/>
      <c r="AW51" s="286">
        <f>+E51+I51+M51+Q51+U51+Y51+AC51+AG51+AK51+AO51+AS51</f>
        <v>0</v>
      </c>
      <c r="AX51" s="253"/>
    </row>
    <row r="52" spans="1:50" ht="30" customHeight="1" thickBot="1" x14ac:dyDescent="0.3">
      <c r="A52" s="239"/>
      <c r="B52" s="294" t="str">
        <f>+'GENERAL FUND-OPERATING(48-53)'!B297</f>
        <v>Fund balances - July 1, 2022 as restated</v>
      </c>
      <c r="C52" s="253"/>
      <c r="D52" s="253"/>
      <c r="E52" s="253">
        <f>+E50+E51</f>
        <v>0</v>
      </c>
      <c r="F52" s="253"/>
      <c r="G52" s="253"/>
      <c r="H52" s="253"/>
      <c r="I52" s="253">
        <f>+I50+I51</f>
        <v>0</v>
      </c>
      <c r="J52" s="253"/>
      <c r="K52" s="253"/>
      <c r="L52" s="253"/>
      <c r="M52" s="253">
        <f>+M50+M51</f>
        <v>0</v>
      </c>
      <c r="N52" s="253"/>
      <c r="O52" s="253"/>
      <c r="P52" s="253"/>
      <c r="Q52" s="253">
        <f>+Q50+Q51</f>
        <v>0</v>
      </c>
      <c r="R52" s="253"/>
      <c r="S52" s="253"/>
      <c r="T52" s="253"/>
      <c r="U52" s="253">
        <f>+U50+U51</f>
        <v>0</v>
      </c>
      <c r="V52" s="253"/>
      <c r="W52" s="253"/>
      <c r="X52" s="253"/>
      <c r="Y52" s="253">
        <f>+Y50+Y51</f>
        <v>0</v>
      </c>
      <c r="Z52" s="253"/>
      <c r="AA52" s="253"/>
      <c r="AB52" s="253"/>
      <c r="AC52" s="253">
        <f>+AC50+AC51</f>
        <v>0</v>
      </c>
      <c r="AD52" s="253"/>
      <c r="AE52" s="253"/>
      <c r="AF52" s="253"/>
      <c r="AG52" s="253">
        <f>+AG50+AG51</f>
        <v>0</v>
      </c>
      <c r="AH52" s="253"/>
      <c r="AI52" s="253"/>
      <c r="AJ52" s="253"/>
      <c r="AK52" s="253">
        <f>+AK50+AK51</f>
        <v>0</v>
      </c>
      <c r="AL52" s="253"/>
      <c r="AM52" s="253"/>
      <c r="AN52" s="253"/>
      <c r="AO52" s="253">
        <f>+AO50+AO51</f>
        <v>0</v>
      </c>
      <c r="AP52" s="253"/>
      <c r="AQ52" s="253"/>
      <c r="AR52" s="253"/>
      <c r="AS52" s="253">
        <f>+AS50+AS51</f>
        <v>0</v>
      </c>
      <c r="AT52" s="253"/>
      <c r="AU52" s="253"/>
      <c r="AV52" s="253"/>
      <c r="AW52" s="285">
        <f>+E52+I52+M52+Q52+U52+Y52+AC52+AG52+AK52+AO52+AS52</f>
        <v>0</v>
      </c>
      <c r="AX52" s="253"/>
    </row>
    <row r="53" spans="1:50" ht="18" customHeight="1" thickBot="1" x14ac:dyDescent="0.3">
      <c r="A53" s="239"/>
      <c r="B53" s="244" t="str">
        <f>+'GENERAL FUND-OPERATING(48-53)'!B298</f>
        <v>Fund balances - June 30, 2023</v>
      </c>
      <c r="C53" s="253"/>
      <c r="D53" s="253"/>
      <c r="E53" s="256">
        <f>+E49+E52</f>
        <v>0</v>
      </c>
      <c r="F53" s="253"/>
      <c r="G53" s="253"/>
      <c r="H53" s="253"/>
      <c r="I53" s="256">
        <f>+I49+I52</f>
        <v>0</v>
      </c>
      <c r="J53" s="253"/>
      <c r="K53" s="253"/>
      <c r="L53" s="253"/>
      <c r="M53" s="256">
        <f>+M49+M52</f>
        <v>0</v>
      </c>
      <c r="N53" s="253"/>
      <c r="O53" s="253"/>
      <c r="P53" s="253"/>
      <c r="Q53" s="256">
        <f>+Q49+Q52</f>
        <v>0</v>
      </c>
      <c r="R53" s="253"/>
      <c r="S53" s="253"/>
      <c r="T53" s="253"/>
      <c r="U53" s="256">
        <f>+U49+U52</f>
        <v>0</v>
      </c>
      <c r="V53" s="253"/>
      <c r="W53" s="253"/>
      <c r="X53" s="253"/>
      <c r="Y53" s="256">
        <f>+Y49+Y52</f>
        <v>0</v>
      </c>
      <c r="Z53" s="253"/>
      <c r="AA53" s="253"/>
      <c r="AB53" s="253"/>
      <c r="AC53" s="256">
        <f>+AC49+AC52</f>
        <v>0</v>
      </c>
      <c r="AD53" s="253"/>
      <c r="AE53" s="253"/>
      <c r="AF53" s="253"/>
      <c r="AG53" s="256">
        <f>+AG49+AG52</f>
        <v>0</v>
      </c>
      <c r="AH53" s="253"/>
      <c r="AI53" s="253"/>
      <c r="AJ53" s="253"/>
      <c r="AK53" s="256">
        <f>+AK49+AK52</f>
        <v>0</v>
      </c>
      <c r="AL53" s="253"/>
      <c r="AM53" s="253"/>
      <c r="AN53" s="253"/>
      <c r="AO53" s="256">
        <f>+AO49+AO52</f>
        <v>0</v>
      </c>
      <c r="AP53" s="253"/>
      <c r="AQ53" s="253"/>
      <c r="AR53" s="253"/>
      <c r="AS53" s="256">
        <f>+AS49+AS52</f>
        <v>0</v>
      </c>
      <c r="AT53" s="253"/>
      <c r="AU53" s="253"/>
      <c r="AV53" s="253"/>
      <c r="AW53" s="341">
        <f>+E53+I53+M53+Q53+U53+Y53+AC53+AG53+AK53+AO53+AS53</f>
        <v>0</v>
      </c>
      <c r="AX53" s="253"/>
    </row>
    <row r="54" spans="1:50" ht="15.75" thickTop="1" x14ac:dyDescent="0.2">
      <c r="A54" s="239"/>
      <c r="B54" s="239"/>
      <c r="C54" s="239"/>
      <c r="D54" s="239"/>
      <c r="E54" s="239"/>
      <c r="F54" s="239"/>
      <c r="G54" s="239"/>
      <c r="H54" s="239"/>
      <c r="I54" s="239"/>
      <c r="J54" s="239"/>
      <c r="K54" s="239"/>
      <c r="L54" s="239"/>
      <c r="M54" s="239"/>
      <c r="N54" s="239"/>
      <c r="O54" s="239"/>
      <c r="P54" s="239"/>
      <c r="Q54" s="239"/>
      <c r="R54" s="239"/>
      <c r="S54" s="239"/>
      <c r="T54" s="239"/>
      <c r="U54" s="239"/>
      <c r="V54" s="239"/>
      <c r="W54" s="239"/>
    </row>
    <row r="55" spans="1:50" ht="15.75" x14ac:dyDescent="0.25">
      <c r="A55" s="239"/>
      <c r="B55" s="239"/>
      <c r="C55" s="239"/>
      <c r="D55" s="620" t="s">
        <v>600</v>
      </c>
      <c r="E55" s="239"/>
      <c r="F55" s="239"/>
      <c r="G55" s="239"/>
      <c r="H55" s="620" t="s">
        <v>600</v>
      </c>
      <c r="I55" s="239"/>
      <c r="J55" s="239"/>
      <c r="K55" s="239"/>
      <c r="L55" s="620" t="s">
        <v>600</v>
      </c>
      <c r="M55" s="239"/>
      <c r="N55" s="239"/>
      <c r="O55" s="239"/>
      <c r="P55" s="620" t="s">
        <v>600</v>
      </c>
      <c r="Q55" s="239"/>
      <c r="R55" s="239"/>
      <c r="S55" s="239"/>
      <c r="T55" s="620" t="s">
        <v>600</v>
      </c>
      <c r="U55" s="239"/>
      <c r="V55" s="239"/>
      <c r="W55" s="239"/>
      <c r="X55" s="620" t="s">
        <v>600</v>
      </c>
      <c r="Y55" s="239"/>
      <c r="Z55" s="239"/>
      <c r="AA55" s="239"/>
      <c r="AB55" s="620" t="s">
        <v>600</v>
      </c>
      <c r="AC55" s="239"/>
      <c r="AD55" s="239"/>
      <c r="AE55" s="239"/>
      <c r="AF55" s="620" t="s">
        <v>600</v>
      </c>
      <c r="AG55" s="239"/>
      <c r="AH55" s="239"/>
      <c r="AI55" s="239"/>
      <c r="AJ55" s="620" t="s">
        <v>600</v>
      </c>
      <c r="AK55" s="239"/>
      <c r="AL55" s="239"/>
      <c r="AM55" s="239"/>
      <c r="AN55" s="620" t="s">
        <v>600</v>
      </c>
      <c r="AO55" s="239"/>
      <c r="AP55" s="239"/>
      <c r="AQ55" s="239"/>
      <c r="AR55" s="620" t="s">
        <v>600</v>
      </c>
      <c r="AS55" s="239"/>
      <c r="AT55" s="239"/>
      <c r="AU55" s="239"/>
      <c r="AV55" s="620" t="s">
        <v>601</v>
      </c>
      <c r="AW55" s="239"/>
      <c r="AX55" s="239"/>
    </row>
    <row r="56" spans="1:50" ht="15" x14ac:dyDescent="0.2">
      <c r="A56" s="239"/>
      <c r="B56" s="239"/>
      <c r="C56" s="239"/>
      <c r="D56" s="239"/>
      <c r="E56" s="239"/>
      <c r="F56" s="239"/>
      <c r="G56" s="239"/>
      <c r="H56" s="239"/>
      <c r="I56" s="239"/>
      <c r="J56" s="239"/>
      <c r="K56" s="239"/>
      <c r="L56" s="239"/>
      <c r="M56" s="239"/>
      <c r="N56" s="239"/>
      <c r="O56" s="239"/>
      <c r="P56" s="239"/>
      <c r="Q56" s="239"/>
      <c r="R56" s="239"/>
      <c r="S56" s="239"/>
      <c r="T56" s="239"/>
      <c r="U56" s="239"/>
      <c r="V56" s="239"/>
      <c r="W56" s="239"/>
    </row>
    <row r="57" spans="1:50" ht="15" x14ac:dyDescent="0.2">
      <c r="A57" s="239"/>
      <c r="B57" s="239"/>
      <c r="C57" s="239"/>
      <c r="D57" s="239"/>
      <c r="E57" s="239"/>
      <c r="F57" s="239"/>
      <c r="G57" s="239"/>
      <c r="H57" s="239"/>
      <c r="I57" s="239"/>
      <c r="J57" s="239"/>
      <c r="K57" s="239"/>
      <c r="L57" s="239"/>
      <c r="M57" s="239"/>
      <c r="N57" s="239"/>
      <c r="O57" s="239"/>
      <c r="P57" s="239"/>
      <c r="Q57" s="239"/>
      <c r="R57" s="239"/>
      <c r="S57" s="239"/>
      <c r="T57" s="239"/>
      <c r="U57" s="239"/>
      <c r="V57" s="239"/>
      <c r="W57" s="239"/>
    </row>
    <row r="58" spans="1:50" ht="15" x14ac:dyDescent="0.2">
      <c r="A58" s="239"/>
      <c r="B58" s="239"/>
      <c r="C58" s="239"/>
      <c r="D58" s="239"/>
      <c r="E58" s="239"/>
      <c r="F58" s="239"/>
      <c r="G58" s="239"/>
      <c r="H58" s="239"/>
      <c r="I58" s="239"/>
      <c r="J58" s="239"/>
      <c r="K58" s="239"/>
      <c r="L58" s="239"/>
      <c r="M58" s="239"/>
      <c r="N58" s="239"/>
      <c r="O58" s="239"/>
      <c r="P58" s="239"/>
      <c r="Q58" s="239"/>
      <c r="R58" s="239"/>
      <c r="S58" s="239"/>
      <c r="T58" s="239"/>
      <c r="U58" s="239"/>
      <c r="V58" s="239"/>
      <c r="W58" s="239"/>
    </row>
    <row r="59" spans="1:50" ht="15" x14ac:dyDescent="0.2">
      <c r="A59" s="239"/>
      <c r="B59" s="239"/>
      <c r="C59" s="239"/>
      <c r="D59" s="239"/>
      <c r="E59" s="239"/>
      <c r="F59" s="239"/>
      <c r="G59" s="239"/>
      <c r="H59" s="239"/>
      <c r="I59" s="239"/>
      <c r="J59" s="239"/>
      <c r="K59" s="239"/>
      <c r="L59" s="239"/>
      <c r="M59" s="239"/>
      <c r="N59" s="239"/>
      <c r="O59" s="239"/>
      <c r="P59" s="239"/>
      <c r="Q59" s="239"/>
      <c r="R59" s="239"/>
      <c r="S59" s="239"/>
      <c r="T59" s="239"/>
      <c r="U59" s="239"/>
      <c r="V59" s="239"/>
      <c r="W59" s="239"/>
    </row>
    <row r="60" spans="1:50" ht="15" x14ac:dyDescent="0.2">
      <c r="A60" s="239"/>
      <c r="B60" s="239"/>
      <c r="C60" s="239"/>
      <c r="D60" s="239"/>
      <c r="E60" s="239"/>
      <c r="F60" s="239"/>
      <c r="G60" s="239"/>
      <c r="H60" s="239"/>
      <c r="I60" s="239"/>
      <c r="J60" s="239"/>
      <c r="K60" s="239"/>
      <c r="L60" s="239"/>
      <c r="M60" s="239"/>
      <c r="N60" s="239"/>
      <c r="O60" s="239"/>
      <c r="P60" s="239"/>
      <c r="Q60" s="239"/>
      <c r="R60" s="239"/>
      <c r="S60" s="239"/>
      <c r="T60" s="239"/>
      <c r="U60" s="239"/>
      <c r="V60" s="239"/>
      <c r="W60" s="239"/>
    </row>
    <row r="61" spans="1:50" ht="15" x14ac:dyDescent="0.2">
      <c r="A61" s="239"/>
      <c r="B61" s="239"/>
      <c r="C61" s="239"/>
      <c r="D61" s="239"/>
      <c r="E61" s="239"/>
      <c r="F61" s="239"/>
      <c r="G61" s="239"/>
      <c r="H61" s="239"/>
      <c r="I61" s="239"/>
      <c r="J61" s="239"/>
      <c r="K61" s="239"/>
      <c r="L61" s="239"/>
      <c r="M61" s="239"/>
      <c r="N61" s="239"/>
      <c r="O61" s="239"/>
      <c r="P61" s="239"/>
      <c r="Q61" s="239"/>
      <c r="R61" s="239"/>
      <c r="S61" s="239"/>
      <c r="T61" s="239"/>
      <c r="U61" s="239"/>
      <c r="V61" s="239"/>
      <c r="W61" s="239"/>
    </row>
    <row r="62" spans="1:50"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row>
    <row r="63" spans="1:50"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row>
    <row r="64" spans="1:50"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row>
    <row r="65" spans="1:23"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row>
    <row r="66" spans="1:23"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row>
    <row r="67" spans="1:23"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row>
    <row r="68" spans="1:23"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row>
    <row r="69" spans="1:23"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row>
    <row r="70" spans="1:23"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row>
    <row r="71" spans="1:23"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row>
    <row r="72" spans="1:23"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row>
    <row r="73" spans="1:23"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row>
    <row r="74" spans="1:23"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row>
    <row r="75" spans="1:23"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row>
    <row r="76" spans="1:23"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row>
    <row r="77" spans="1:23"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row>
    <row r="78" spans="1:23"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row>
    <row r="79" spans="1:23"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row>
    <row r="80" spans="1:23"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row>
    <row r="81" spans="1:23"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row>
    <row r="82" spans="1:23"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row>
    <row r="83" spans="1:23"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row>
    <row r="84" spans="1:23"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row>
    <row r="85" spans="1:23"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row>
    <row r="86" spans="1:23"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row>
    <row r="87" spans="1:23"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row>
    <row r="88" spans="1:23"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row>
    <row r="89" spans="1:23"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row>
    <row r="90" spans="1:23"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row>
    <row r="91" spans="1:23"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row>
    <row r="92" spans="1:23"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row>
    <row r="93" spans="1:23"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row>
    <row r="94" spans="1:23"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row>
    <row r="95" spans="1:23"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row>
    <row r="96" spans="1:23"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row>
    <row r="97" spans="1:23"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row>
    <row r="98" spans="1:23"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row>
    <row r="99" spans="1:23"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row>
    <row r="100" spans="1:23"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row>
    <row r="101" spans="1:23"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row>
    <row r="102" spans="1:23"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row>
    <row r="103" spans="1:23"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row>
    <row r="104" spans="1:23"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row>
    <row r="105" spans="1:23"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row>
    <row r="106" spans="1:23"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row>
    <row r="107" spans="1:23"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row>
    <row r="108" spans="1:23"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row>
    <row r="109" spans="1:23"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row>
    <row r="110" spans="1:23"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row>
    <row r="111" spans="1:23"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row>
    <row r="112" spans="1:23"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row>
    <row r="113" spans="1:23"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row>
    <row r="114" spans="1:23"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row>
    <row r="115" spans="1:23"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row>
    <row r="116" spans="1:23"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row>
    <row r="117" spans="1:23"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row>
    <row r="118" spans="1:23"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row>
  </sheetData>
  <sheetProtection algorithmName="SHA-512" hashValue="4ps/NNLt7h4hSppaYHHtRU9ImwPak02fjd3LyJpU3QEhEl1BF6QGVpMVXTFl9aW0fV7PoNaqfIC5ilbTIQhGOw==" saltValue="6y1wOA/BwaQObx0ew+blVA=="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AA2:AD2"/>
    <mergeCell ref="AE2:AH2"/>
    <mergeCell ref="AI2:AL2"/>
    <mergeCell ref="AM2:AP2"/>
    <mergeCell ref="AQ2:AT2"/>
    <mergeCell ref="W2:Z2"/>
    <mergeCell ref="C2:F2"/>
    <mergeCell ref="G2:J2"/>
    <mergeCell ref="K2:N2"/>
    <mergeCell ref="O2:R2"/>
    <mergeCell ref="S2:V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8.85546875" defaultRowHeight="12.75" x14ac:dyDescent="0.2"/>
  <cols>
    <col min="1" max="1" width="13.85546875" style="237" customWidth="1"/>
    <col min="2" max="2" width="47.7109375" style="237" customWidth="1"/>
    <col min="3" max="8" width="18.7109375" style="237" customWidth="1"/>
    <col min="9" max="16384" width="8.85546875" style="237"/>
  </cols>
  <sheetData>
    <row r="1" spans="1:13" ht="15.75" x14ac:dyDescent="0.25">
      <c r="A1" s="258"/>
      <c r="B1" s="258"/>
      <c r="C1" s="242" t="s">
        <v>839</v>
      </c>
      <c r="D1" s="242" t="s">
        <v>839</v>
      </c>
      <c r="E1" s="242" t="s">
        <v>839</v>
      </c>
      <c r="F1" s="242" t="s">
        <v>839</v>
      </c>
      <c r="G1" s="242" t="s">
        <v>839</v>
      </c>
      <c r="H1" s="9" t="s">
        <v>853</v>
      </c>
      <c r="I1" s="242"/>
      <c r="J1" s="239"/>
      <c r="K1" s="239"/>
      <c r="L1" s="239"/>
      <c r="M1" s="239"/>
    </row>
    <row r="2" spans="1:13" ht="15.75" x14ac:dyDescent="0.25">
      <c r="A2" s="239"/>
      <c r="B2" s="239"/>
      <c r="C2" s="242" t="s">
        <v>840</v>
      </c>
      <c r="D2" s="242" t="s">
        <v>840</v>
      </c>
      <c r="E2" s="242" t="s">
        <v>840</v>
      </c>
      <c r="F2" s="242" t="s">
        <v>840</v>
      </c>
      <c r="G2" s="242" t="s">
        <v>840</v>
      </c>
      <c r="H2" s="9" t="s">
        <v>1053</v>
      </c>
      <c r="I2" s="242"/>
      <c r="J2" s="239"/>
      <c r="K2" s="239"/>
      <c r="L2" s="239"/>
      <c r="M2" s="239"/>
    </row>
    <row r="3" spans="1:13" ht="15.75" x14ac:dyDescent="0.25">
      <c r="A3" s="242" t="s">
        <v>836</v>
      </c>
      <c r="B3" s="242"/>
      <c r="C3" s="242" t="s">
        <v>1202</v>
      </c>
      <c r="D3" s="242" t="s">
        <v>1202</v>
      </c>
      <c r="E3" s="275" t="s">
        <v>1202</v>
      </c>
      <c r="F3" s="275" t="s">
        <v>1202</v>
      </c>
      <c r="G3" s="275" t="s">
        <v>1202</v>
      </c>
      <c r="H3" s="9" t="s">
        <v>855</v>
      </c>
      <c r="I3" s="239"/>
      <c r="J3" s="239"/>
      <c r="K3" s="239"/>
      <c r="L3" s="239"/>
      <c r="M3" s="239"/>
    </row>
    <row r="4" spans="1:13" ht="16.5" thickBot="1" x14ac:dyDescent="0.3">
      <c r="A4" s="243" t="s">
        <v>837</v>
      </c>
      <c r="B4" s="243" t="s">
        <v>838</v>
      </c>
      <c r="C4" s="243"/>
      <c r="D4" s="243"/>
      <c r="E4" s="297"/>
      <c r="F4" s="297"/>
      <c r="G4" s="297"/>
      <c r="H4" s="534"/>
      <c r="I4" s="239"/>
      <c r="J4" s="239"/>
      <c r="K4" s="239"/>
      <c r="L4" s="239"/>
      <c r="M4" s="239"/>
    </row>
    <row r="5" spans="1:13" customFormat="1" ht="18" customHeight="1" x14ac:dyDescent="0.25">
      <c r="A5" s="335"/>
      <c r="B5" s="516" t="s">
        <v>880</v>
      </c>
      <c r="C5" s="330"/>
      <c r="D5" s="330"/>
      <c r="E5" s="330"/>
      <c r="F5" s="330"/>
      <c r="G5" s="330"/>
      <c r="H5" s="330"/>
      <c r="I5" s="6"/>
      <c r="J5" s="6"/>
      <c r="K5" s="6"/>
      <c r="L5" s="6"/>
      <c r="M5" s="6"/>
    </row>
    <row r="6" spans="1:13" ht="18" customHeight="1" x14ac:dyDescent="0.2">
      <c r="A6" s="275">
        <v>101000</v>
      </c>
      <c r="B6" s="239" t="s">
        <v>881</v>
      </c>
      <c r="C6" s="245"/>
      <c r="D6" s="245"/>
      <c r="E6" s="245"/>
      <c r="F6" s="245"/>
      <c r="G6" s="245"/>
      <c r="H6" s="253">
        <f t="shared" ref="H6:H11" si="0">SUM(C6:G6)</f>
        <v>0</v>
      </c>
      <c r="I6" s="239"/>
      <c r="J6" s="239"/>
      <c r="K6" s="239"/>
      <c r="L6" s="239"/>
      <c r="M6" s="239"/>
    </row>
    <row r="7" spans="1:13" ht="18" customHeight="1" x14ac:dyDescent="0.2">
      <c r="A7" s="275">
        <v>103000</v>
      </c>
      <c r="B7" s="239" t="s">
        <v>1003</v>
      </c>
      <c r="C7" s="245"/>
      <c r="D7" s="245"/>
      <c r="E7" s="245"/>
      <c r="F7" s="245"/>
      <c r="G7" s="245"/>
      <c r="H7" s="253">
        <f t="shared" si="0"/>
        <v>0</v>
      </c>
      <c r="I7" s="239"/>
      <c r="J7" s="239"/>
      <c r="K7" s="239"/>
      <c r="L7" s="239"/>
      <c r="M7" s="239"/>
    </row>
    <row r="8" spans="1:13" ht="18" customHeight="1" x14ac:dyDescent="0.2">
      <c r="A8" s="275">
        <v>101100</v>
      </c>
      <c r="B8" s="239" t="s">
        <v>882</v>
      </c>
      <c r="C8" s="245"/>
      <c r="D8" s="245"/>
      <c r="E8" s="245"/>
      <c r="F8" s="245"/>
      <c r="G8" s="245"/>
      <c r="H8" s="253">
        <f t="shared" si="0"/>
        <v>0</v>
      </c>
      <c r="I8" s="239"/>
      <c r="J8" s="239"/>
      <c r="K8" s="239"/>
      <c r="L8" s="239"/>
      <c r="M8" s="239"/>
    </row>
    <row r="9" spans="1:13" ht="18" customHeight="1" x14ac:dyDescent="0.2">
      <c r="A9" s="275">
        <v>102000</v>
      </c>
      <c r="B9" s="239" t="s">
        <v>841</v>
      </c>
      <c r="C9" s="245"/>
      <c r="D9" s="245"/>
      <c r="E9" s="245"/>
      <c r="F9" s="245"/>
      <c r="G9" s="245"/>
      <c r="H9" s="253">
        <f t="shared" si="0"/>
        <v>0</v>
      </c>
      <c r="I9" s="239"/>
      <c r="J9" s="239"/>
      <c r="K9" s="239"/>
      <c r="L9" s="239"/>
      <c r="M9" s="239"/>
    </row>
    <row r="10" spans="1:13" ht="18" customHeight="1" x14ac:dyDescent="0.2">
      <c r="A10" s="275">
        <v>102300</v>
      </c>
      <c r="B10" s="239" t="s">
        <v>842</v>
      </c>
      <c r="C10" s="245"/>
      <c r="D10" s="245"/>
      <c r="E10" s="245"/>
      <c r="F10" s="245"/>
      <c r="G10" s="245"/>
      <c r="H10" s="253">
        <f t="shared" si="0"/>
        <v>0</v>
      </c>
      <c r="I10" s="239"/>
      <c r="J10" s="239"/>
      <c r="K10" s="239"/>
      <c r="L10" s="239"/>
      <c r="M10" s="239"/>
    </row>
    <row r="11" spans="1:13" ht="18" customHeight="1" x14ac:dyDescent="0.2">
      <c r="A11" s="275">
        <v>106000</v>
      </c>
      <c r="B11" s="239" t="s">
        <v>843</v>
      </c>
      <c r="C11" s="245"/>
      <c r="D11" s="245"/>
      <c r="E11" s="245"/>
      <c r="F11" s="245"/>
      <c r="G11" s="245"/>
      <c r="H11" s="253">
        <f t="shared" si="0"/>
        <v>0</v>
      </c>
      <c r="I11" s="239"/>
      <c r="J11" s="239"/>
      <c r="K11" s="239"/>
      <c r="L11" s="239"/>
      <c r="M11" s="239"/>
    </row>
    <row r="12" spans="1:13" customFormat="1" ht="18" customHeight="1" x14ac:dyDescent="0.2">
      <c r="A12" s="335"/>
      <c r="B12" s="6" t="s">
        <v>844</v>
      </c>
      <c r="C12" s="253"/>
      <c r="D12" s="253"/>
      <c r="E12" s="253"/>
      <c r="F12" s="253"/>
      <c r="G12" s="253"/>
      <c r="H12" s="253"/>
      <c r="I12" s="6"/>
      <c r="J12" s="6"/>
      <c r="K12" s="6"/>
      <c r="L12" s="6"/>
      <c r="M12" s="6"/>
    </row>
    <row r="13" spans="1:13" ht="18" customHeight="1" x14ac:dyDescent="0.2">
      <c r="A13" s="275">
        <v>111000</v>
      </c>
      <c r="B13" s="239" t="s">
        <v>845</v>
      </c>
      <c r="C13" s="245"/>
      <c r="D13" s="245"/>
      <c r="E13" s="245"/>
      <c r="F13" s="245"/>
      <c r="G13" s="245"/>
      <c r="H13" s="253">
        <f t="shared" ref="H13:H26" si="1">SUM(C13:G13)</f>
        <v>0</v>
      </c>
      <c r="I13" s="239"/>
      <c r="J13" s="239"/>
      <c r="K13" s="239"/>
      <c r="L13" s="239"/>
      <c r="M13" s="239"/>
    </row>
    <row r="14" spans="1:13" ht="18" customHeight="1" x14ac:dyDescent="0.2">
      <c r="A14" s="275">
        <v>113000</v>
      </c>
      <c r="B14" s="239" t="s">
        <v>846</v>
      </c>
      <c r="C14" s="245"/>
      <c r="D14" s="245"/>
      <c r="E14" s="245"/>
      <c r="F14" s="245"/>
      <c r="G14" s="245"/>
      <c r="H14" s="253">
        <f t="shared" si="1"/>
        <v>0</v>
      </c>
      <c r="I14" s="239"/>
      <c r="J14" s="239"/>
      <c r="K14" s="239"/>
      <c r="L14" s="239"/>
      <c r="M14" s="239"/>
    </row>
    <row r="15" spans="1:13" ht="18" customHeight="1" x14ac:dyDescent="0.2">
      <c r="A15" s="275">
        <v>114000</v>
      </c>
      <c r="B15" s="239" t="s">
        <v>847</v>
      </c>
      <c r="C15" s="245"/>
      <c r="D15" s="245"/>
      <c r="E15" s="245"/>
      <c r="F15" s="245"/>
      <c r="G15" s="245"/>
      <c r="H15" s="253">
        <f t="shared" si="1"/>
        <v>0</v>
      </c>
      <c r="I15" s="239"/>
      <c r="J15" s="239"/>
      <c r="K15" s="239"/>
      <c r="L15" s="239"/>
      <c r="M15" s="239"/>
    </row>
    <row r="16" spans="1:13" ht="18" customHeight="1" x14ac:dyDescent="0.2">
      <c r="A16" s="275">
        <v>115000</v>
      </c>
      <c r="B16" s="239" t="s">
        <v>848</v>
      </c>
      <c r="C16" s="245"/>
      <c r="D16" s="245"/>
      <c r="E16" s="245"/>
      <c r="F16" s="245"/>
      <c r="G16" s="245"/>
      <c r="H16" s="253">
        <f t="shared" si="1"/>
        <v>0</v>
      </c>
      <c r="I16" s="239"/>
      <c r="J16" s="239"/>
      <c r="K16" s="239"/>
      <c r="L16" s="239"/>
      <c r="M16" s="239"/>
    </row>
    <row r="17" spans="1:13" ht="18" customHeight="1" x14ac:dyDescent="0.2">
      <c r="A17" s="275">
        <v>116000</v>
      </c>
      <c r="B17" s="239" t="s">
        <v>849</v>
      </c>
      <c r="C17" s="245"/>
      <c r="D17" s="245"/>
      <c r="E17" s="245"/>
      <c r="F17" s="245"/>
      <c r="G17" s="245"/>
      <c r="H17" s="253">
        <f t="shared" si="1"/>
        <v>0</v>
      </c>
      <c r="I17" s="239"/>
      <c r="J17" s="239"/>
      <c r="K17" s="239"/>
      <c r="L17" s="239"/>
      <c r="M17" s="239"/>
    </row>
    <row r="18" spans="1:13" ht="18" customHeight="1" x14ac:dyDescent="0.2">
      <c r="A18" s="275">
        <v>118000</v>
      </c>
      <c r="B18" s="239" t="s">
        <v>694</v>
      </c>
      <c r="C18" s="245"/>
      <c r="D18" s="245"/>
      <c r="E18" s="245"/>
      <c r="F18" s="245"/>
      <c r="G18" s="245"/>
      <c r="H18" s="253">
        <f t="shared" si="1"/>
        <v>0</v>
      </c>
      <c r="I18" s="239"/>
      <c r="J18" s="239"/>
      <c r="K18" s="239"/>
      <c r="L18" s="239"/>
      <c r="M18" s="239"/>
    </row>
    <row r="19" spans="1:13" ht="27.95" customHeight="1" x14ac:dyDescent="0.2">
      <c r="A19" s="275">
        <v>120000</v>
      </c>
      <c r="B19" s="246" t="s">
        <v>548</v>
      </c>
      <c r="C19" s="245"/>
      <c r="D19" s="245"/>
      <c r="E19" s="245"/>
      <c r="F19" s="245"/>
      <c r="G19" s="245"/>
      <c r="H19" s="253">
        <f t="shared" si="1"/>
        <v>0</v>
      </c>
      <c r="I19" s="239"/>
      <c r="J19" s="239"/>
      <c r="K19" s="239"/>
      <c r="L19" s="239"/>
      <c r="M19" s="239"/>
    </row>
    <row r="20" spans="1:13" ht="17.25" customHeight="1" x14ac:dyDescent="0.2">
      <c r="A20" s="336">
        <v>127500</v>
      </c>
      <c r="B20" s="517" t="s">
        <v>2749</v>
      </c>
      <c r="C20" s="245"/>
      <c r="D20" s="245"/>
      <c r="E20" s="245"/>
      <c r="F20" s="245"/>
      <c r="G20" s="245"/>
      <c r="H20" s="253">
        <f t="shared" si="1"/>
        <v>0</v>
      </c>
      <c r="I20" s="239"/>
      <c r="J20" s="239"/>
      <c r="K20" s="239"/>
      <c r="L20" s="239"/>
      <c r="M20" s="239"/>
    </row>
    <row r="21" spans="1:13" ht="18" customHeight="1" x14ac:dyDescent="0.2">
      <c r="A21" s="275">
        <v>131000</v>
      </c>
      <c r="B21" s="239" t="s">
        <v>217</v>
      </c>
      <c r="C21" s="245"/>
      <c r="D21" s="245"/>
      <c r="E21" s="245"/>
      <c r="F21" s="245"/>
      <c r="G21" s="245"/>
      <c r="H21" s="253">
        <f t="shared" si="1"/>
        <v>0</v>
      </c>
      <c r="I21" s="239"/>
      <c r="J21" s="239"/>
      <c r="K21" s="239"/>
      <c r="L21" s="239"/>
      <c r="M21" s="239"/>
    </row>
    <row r="22" spans="1:13" ht="18" customHeight="1" x14ac:dyDescent="0.2">
      <c r="A22" s="275">
        <v>132000</v>
      </c>
      <c r="B22" s="239" t="s">
        <v>218</v>
      </c>
      <c r="C22" s="245"/>
      <c r="D22" s="245"/>
      <c r="E22" s="245"/>
      <c r="F22" s="245"/>
      <c r="G22" s="245"/>
      <c r="H22" s="253">
        <f t="shared" si="1"/>
        <v>0</v>
      </c>
      <c r="I22" s="239"/>
      <c r="J22" s="239"/>
      <c r="K22" s="239"/>
      <c r="L22" s="239"/>
      <c r="M22" s="239"/>
    </row>
    <row r="23" spans="1:13" ht="18" customHeight="1" x14ac:dyDescent="0.2">
      <c r="A23" s="275">
        <v>133000</v>
      </c>
      <c r="B23" s="239" t="s">
        <v>1007</v>
      </c>
      <c r="C23" s="245"/>
      <c r="D23" s="245"/>
      <c r="E23" s="245"/>
      <c r="F23" s="245"/>
      <c r="G23" s="245"/>
      <c r="H23" s="253">
        <f t="shared" si="1"/>
        <v>0</v>
      </c>
      <c r="I23" s="239"/>
      <c r="J23" s="239"/>
      <c r="K23" s="239"/>
      <c r="L23" s="239"/>
      <c r="M23" s="239"/>
    </row>
    <row r="24" spans="1:13" ht="18" customHeight="1" x14ac:dyDescent="0.2">
      <c r="A24" s="275">
        <v>140000</v>
      </c>
      <c r="B24" s="239" t="s">
        <v>174</v>
      </c>
      <c r="C24" s="245"/>
      <c r="D24" s="245"/>
      <c r="E24" s="245"/>
      <c r="F24" s="245"/>
      <c r="G24" s="245"/>
      <c r="H24" s="253">
        <f t="shared" si="1"/>
        <v>0</v>
      </c>
      <c r="I24" s="239"/>
      <c r="J24" s="239"/>
      <c r="K24" s="239"/>
      <c r="L24" s="239"/>
      <c r="M24" s="239"/>
    </row>
    <row r="25" spans="1:13" ht="18" customHeight="1" x14ac:dyDescent="0.2">
      <c r="A25" s="275">
        <v>150000</v>
      </c>
      <c r="B25" s="239" t="s">
        <v>885</v>
      </c>
      <c r="C25" s="245"/>
      <c r="D25" s="245"/>
      <c r="E25" s="245"/>
      <c r="F25" s="245"/>
      <c r="G25" s="245"/>
      <c r="H25" s="253">
        <f t="shared" si="1"/>
        <v>0</v>
      </c>
      <c r="I25" s="239"/>
      <c r="J25" s="239"/>
      <c r="K25" s="239"/>
      <c r="L25" s="239"/>
      <c r="M25" s="239"/>
    </row>
    <row r="26" spans="1:13" ht="18" customHeight="1" thickBot="1" x14ac:dyDescent="0.25">
      <c r="A26" s="275">
        <v>170000</v>
      </c>
      <c r="B26" s="239" t="s">
        <v>152</v>
      </c>
      <c r="C26" s="247"/>
      <c r="D26" s="247"/>
      <c r="E26" s="247"/>
      <c r="F26" s="247"/>
      <c r="G26" s="247"/>
      <c r="H26" s="254">
        <f t="shared" si="1"/>
        <v>0</v>
      </c>
      <c r="I26" s="239"/>
      <c r="J26" s="239"/>
      <c r="K26" s="239"/>
      <c r="L26" s="239"/>
      <c r="M26" s="239"/>
    </row>
    <row r="27" spans="1:13" customFormat="1" ht="18" customHeight="1" x14ac:dyDescent="0.25">
      <c r="A27" s="335"/>
      <c r="B27" s="9" t="s">
        <v>850</v>
      </c>
      <c r="C27" s="253">
        <f t="shared" ref="C27:H27" si="2">SUM(C5:C26)</f>
        <v>0</v>
      </c>
      <c r="D27" s="253">
        <f t="shared" si="2"/>
        <v>0</v>
      </c>
      <c r="E27" s="253">
        <f t="shared" si="2"/>
        <v>0</v>
      </c>
      <c r="F27" s="253">
        <f t="shared" si="2"/>
        <v>0</v>
      </c>
      <c r="G27" s="253">
        <f t="shared" si="2"/>
        <v>0</v>
      </c>
      <c r="H27" s="253">
        <f t="shared" si="2"/>
        <v>0</v>
      </c>
      <c r="I27" s="6"/>
      <c r="J27" s="6"/>
      <c r="K27" s="6"/>
      <c r="L27" s="6"/>
      <c r="M27" s="6"/>
    </row>
    <row r="28" spans="1:13" customFormat="1" ht="11.25" customHeight="1" x14ac:dyDescent="0.25">
      <c r="A28" s="335"/>
      <c r="B28" s="9"/>
      <c r="C28" s="253"/>
      <c r="D28" s="253"/>
      <c r="E28" s="253"/>
      <c r="F28" s="253"/>
      <c r="G28" s="253"/>
      <c r="H28" s="253"/>
      <c r="I28" s="6"/>
      <c r="J28" s="6"/>
      <c r="K28" s="6"/>
      <c r="L28" s="6"/>
      <c r="M28" s="6"/>
    </row>
    <row r="29" spans="1:13" customFormat="1" ht="18" customHeight="1" x14ac:dyDescent="0.25">
      <c r="A29" s="336"/>
      <c r="B29" s="516" t="s">
        <v>1467</v>
      </c>
      <c r="C29" s="253"/>
      <c r="D29" s="253"/>
      <c r="E29" s="253"/>
      <c r="F29" s="253"/>
      <c r="G29" s="253"/>
      <c r="H29" s="253"/>
      <c r="I29" s="6"/>
      <c r="J29" s="6"/>
      <c r="K29" s="6"/>
      <c r="L29" s="6"/>
      <c r="M29" s="6"/>
    </row>
    <row r="30" spans="1:13" ht="18" customHeight="1" x14ac:dyDescent="0.2">
      <c r="A30" s="275">
        <v>190000</v>
      </c>
      <c r="B30" s="239" t="s">
        <v>1468</v>
      </c>
      <c r="C30" s="245"/>
      <c r="D30" s="245"/>
      <c r="E30" s="245"/>
      <c r="F30" s="245"/>
      <c r="G30" s="245"/>
      <c r="H30" s="253">
        <f>SUM(C30:G30)</f>
        <v>0</v>
      </c>
      <c r="I30" s="239"/>
      <c r="J30" s="239"/>
      <c r="K30" s="239"/>
      <c r="L30" s="239"/>
      <c r="M30" s="239"/>
    </row>
    <row r="31" spans="1:13" ht="18" customHeight="1" thickBot="1" x14ac:dyDescent="0.25">
      <c r="A31" s="275" t="s">
        <v>1516</v>
      </c>
      <c r="B31" s="239" t="s">
        <v>1477</v>
      </c>
      <c r="C31" s="247"/>
      <c r="D31" s="247"/>
      <c r="E31" s="247"/>
      <c r="F31" s="247"/>
      <c r="G31" s="247"/>
      <c r="H31" s="254">
        <f>SUM(C31:G31)</f>
        <v>0</v>
      </c>
      <c r="I31" s="239"/>
      <c r="J31" s="239"/>
      <c r="K31" s="239"/>
      <c r="L31" s="239"/>
      <c r="M31" s="239"/>
    </row>
    <row r="32" spans="1:13" customFormat="1" ht="18" customHeight="1" x14ac:dyDescent="0.25">
      <c r="A32" s="336"/>
      <c r="B32" s="9" t="s">
        <v>1469</v>
      </c>
      <c r="C32" s="253">
        <f t="shared" ref="C32:H32" si="3">SUM(C30:C31)</f>
        <v>0</v>
      </c>
      <c r="D32" s="253">
        <f t="shared" si="3"/>
        <v>0</v>
      </c>
      <c r="E32" s="253">
        <f t="shared" si="3"/>
        <v>0</v>
      </c>
      <c r="F32" s="253">
        <f t="shared" si="3"/>
        <v>0</v>
      </c>
      <c r="G32" s="253">
        <f t="shared" si="3"/>
        <v>0</v>
      </c>
      <c r="H32" s="253">
        <f t="shared" si="3"/>
        <v>0</v>
      </c>
      <c r="I32" s="6"/>
      <c r="J32" s="6"/>
      <c r="K32" s="6"/>
      <c r="L32" s="6"/>
      <c r="M32" s="6"/>
    </row>
    <row r="33" spans="1:13" customFormat="1" ht="11.25" customHeight="1" x14ac:dyDescent="0.2">
      <c r="A33" s="335"/>
      <c r="B33" s="6"/>
      <c r="C33" s="253"/>
      <c r="D33" s="253"/>
      <c r="E33" s="253"/>
      <c r="F33" s="253"/>
      <c r="G33" s="253"/>
      <c r="H33" s="253"/>
      <c r="I33" s="6"/>
      <c r="J33" s="6"/>
      <c r="K33" s="6"/>
      <c r="L33" s="6"/>
      <c r="M33" s="6"/>
    </row>
    <row r="34" spans="1:13" customFormat="1" ht="18" customHeight="1" x14ac:dyDescent="0.25">
      <c r="A34" s="335"/>
      <c r="B34" s="8" t="s">
        <v>890</v>
      </c>
      <c r="C34" s="253"/>
      <c r="D34" s="253"/>
      <c r="E34" s="253"/>
      <c r="F34" s="253"/>
      <c r="G34" s="253"/>
      <c r="H34" s="253"/>
      <c r="I34" s="6"/>
      <c r="J34" s="6"/>
      <c r="K34" s="6"/>
      <c r="L34" s="6"/>
      <c r="M34" s="6"/>
    </row>
    <row r="35" spans="1:13" ht="18" customHeight="1" x14ac:dyDescent="0.2">
      <c r="A35" s="275">
        <v>201000</v>
      </c>
      <c r="B35" s="239" t="s">
        <v>606</v>
      </c>
      <c r="C35" s="245"/>
      <c r="D35" s="245"/>
      <c r="E35" s="245"/>
      <c r="F35" s="245"/>
      <c r="G35" s="245"/>
      <c r="H35" s="253">
        <f t="shared" ref="H35:H46" si="4">SUM(C35:G35)</f>
        <v>0</v>
      </c>
      <c r="I35" s="239"/>
      <c r="J35" s="239"/>
      <c r="K35" s="239"/>
      <c r="L35" s="239"/>
      <c r="M35" s="239"/>
    </row>
    <row r="36" spans="1:13" ht="18" customHeight="1" x14ac:dyDescent="0.2">
      <c r="A36" s="275">
        <v>202100</v>
      </c>
      <c r="B36" s="239" t="s">
        <v>177</v>
      </c>
      <c r="C36" s="245"/>
      <c r="D36" s="245"/>
      <c r="E36" s="245"/>
      <c r="F36" s="245"/>
      <c r="G36" s="245"/>
      <c r="H36" s="253">
        <f t="shared" si="4"/>
        <v>0</v>
      </c>
      <c r="I36" s="239"/>
      <c r="J36" s="239"/>
      <c r="K36" s="239"/>
      <c r="L36" s="239"/>
      <c r="M36" s="239"/>
    </row>
    <row r="37" spans="1:13" ht="18" customHeight="1" x14ac:dyDescent="0.2">
      <c r="A37" s="275">
        <v>203100</v>
      </c>
      <c r="B37" s="239" t="s">
        <v>249</v>
      </c>
      <c r="C37" s="245"/>
      <c r="D37" s="245"/>
      <c r="E37" s="245"/>
      <c r="F37" s="245"/>
      <c r="G37" s="245"/>
      <c r="H37" s="253">
        <f t="shared" si="4"/>
        <v>0</v>
      </c>
      <c r="I37" s="239"/>
      <c r="J37" s="239"/>
      <c r="K37" s="239"/>
      <c r="L37" s="239"/>
      <c r="M37" s="239"/>
    </row>
    <row r="38" spans="1:13" ht="18" customHeight="1" x14ac:dyDescent="0.2">
      <c r="A38" s="275">
        <v>204000</v>
      </c>
      <c r="B38" s="239" t="s">
        <v>683</v>
      </c>
      <c r="C38" s="245"/>
      <c r="D38" s="245"/>
      <c r="E38" s="245"/>
      <c r="F38" s="245"/>
      <c r="G38" s="245"/>
      <c r="H38" s="253">
        <f t="shared" si="4"/>
        <v>0</v>
      </c>
      <c r="I38" s="239"/>
      <c r="J38" s="239"/>
      <c r="K38" s="239"/>
      <c r="L38" s="239"/>
      <c r="M38" s="239"/>
    </row>
    <row r="39" spans="1:13" ht="18" customHeight="1" x14ac:dyDescent="0.2">
      <c r="A39" s="275">
        <v>205200</v>
      </c>
      <c r="B39" s="239" t="s">
        <v>248</v>
      </c>
      <c r="C39" s="245"/>
      <c r="D39" s="245"/>
      <c r="E39" s="245"/>
      <c r="F39" s="245"/>
      <c r="G39" s="245"/>
      <c r="H39" s="253">
        <f t="shared" si="4"/>
        <v>0</v>
      </c>
      <c r="I39" s="239"/>
      <c r="J39" s="239"/>
      <c r="K39" s="239"/>
      <c r="L39" s="239"/>
      <c r="M39" s="239"/>
    </row>
    <row r="40" spans="1:13" ht="18" customHeight="1" x14ac:dyDescent="0.2">
      <c r="A40" s="336">
        <v>205500</v>
      </c>
      <c r="B40" s="6" t="s">
        <v>2757</v>
      </c>
      <c r="C40" s="245"/>
      <c r="D40" s="245"/>
      <c r="E40" s="245"/>
      <c r="F40" s="245"/>
      <c r="G40" s="245"/>
      <c r="H40" s="253">
        <f t="shared" si="4"/>
        <v>0</v>
      </c>
      <c r="I40" s="239"/>
      <c r="J40" s="239"/>
      <c r="K40" s="239"/>
      <c r="L40" s="239"/>
      <c r="M40" s="239"/>
    </row>
    <row r="41" spans="1:13" ht="18" customHeight="1" x14ac:dyDescent="0.2">
      <c r="A41" s="275">
        <v>206100</v>
      </c>
      <c r="B41" s="239" t="s">
        <v>984</v>
      </c>
      <c r="C41" s="245"/>
      <c r="D41" s="245"/>
      <c r="E41" s="245"/>
      <c r="F41" s="245"/>
      <c r="G41" s="245"/>
      <c r="H41" s="253">
        <f t="shared" si="4"/>
        <v>0</v>
      </c>
      <c r="I41" s="239"/>
      <c r="J41" s="239"/>
      <c r="K41" s="239"/>
      <c r="L41" s="239"/>
      <c r="M41" s="239"/>
    </row>
    <row r="42" spans="1:13" ht="18" customHeight="1" x14ac:dyDescent="0.2">
      <c r="A42" s="275">
        <v>211000</v>
      </c>
      <c r="B42" s="239" t="s">
        <v>986</v>
      </c>
      <c r="C42" s="245"/>
      <c r="D42" s="245"/>
      <c r="E42" s="245"/>
      <c r="F42" s="245"/>
      <c r="G42" s="245"/>
      <c r="H42" s="253">
        <f t="shared" si="4"/>
        <v>0</v>
      </c>
      <c r="I42" s="239"/>
      <c r="J42" s="239"/>
      <c r="K42" s="239"/>
      <c r="L42" s="239"/>
      <c r="M42" s="239"/>
    </row>
    <row r="43" spans="1:13" ht="18" customHeight="1" x14ac:dyDescent="0.2">
      <c r="A43" s="275">
        <v>212000</v>
      </c>
      <c r="B43" s="239" t="s">
        <v>1002</v>
      </c>
      <c r="C43" s="245"/>
      <c r="D43" s="245"/>
      <c r="E43" s="245"/>
      <c r="F43" s="245"/>
      <c r="G43" s="245"/>
      <c r="H43" s="253">
        <f t="shared" si="4"/>
        <v>0</v>
      </c>
      <c r="I43" s="239"/>
      <c r="J43" s="239"/>
      <c r="K43" s="239"/>
      <c r="L43" s="239"/>
      <c r="M43" s="239"/>
    </row>
    <row r="44" spans="1:13" ht="18" customHeight="1" x14ac:dyDescent="0.2">
      <c r="A44" s="275">
        <v>214000</v>
      </c>
      <c r="B44" s="239" t="s">
        <v>680</v>
      </c>
      <c r="C44" s="245"/>
      <c r="D44" s="245"/>
      <c r="E44" s="245"/>
      <c r="F44" s="245"/>
      <c r="G44" s="245"/>
      <c r="H44" s="253">
        <f t="shared" si="4"/>
        <v>0</v>
      </c>
      <c r="I44" s="239"/>
      <c r="J44" s="239"/>
      <c r="K44" s="239"/>
      <c r="L44" s="239"/>
      <c r="M44" s="239"/>
    </row>
    <row r="45" spans="1:13" ht="18" customHeight="1" x14ac:dyDescent="0.2">
      <c r="A45" s="275">
        <v>216000</v>
      </c>
      <c r="B45" s="239" t="s">
        <v>1532</v>
      </c>
      <c r="C45" s="245"/>
      <c r="D45" s="245"/>
      <c r="E45" s="245"/>
      <c r="F45" s="245"/>
      <c r="G45" s="245"/>
      <c r="H45" s="253">
        <f t="shared" si="4"/>
        <v>0</v>
      </c>
      <c r="I45" s="239"/>
      <c r="J45" s="239"/>
      <c r="K45" s="239"/>
      <c r="L45" s="239"/>
      <c r="M45" s="239"/>
    </row>
    <row r="46" spans="1:13" ht="18" customHeight="1" thickBot="1" x14ac:dyDescent="0.25">
      <c r="A46" s="275">
        <v>233000</v>
      </c>
      <c r="B46" s="239" t="s">
        <v>227</v>
      </c>
      <c r="C46" s="247"/>
      <c r="D46" s="247"/>
      <c r="E46" s="247"/>
      <c r="F46" s="247"/>
      <c r="G46" s="247"/>
      <c r="H46" s="254">
        <f t="shared" si="4"/>
        <v>0</v>
      </c>
      <c r="I46" s="239"/>
      <c r="J46" s="239"/>
      <c r="K46" s="239"/>
      <c r="L46" s="239"/>
      <c r="M46" s="239"/>
    </row>
    <row r="47" spans="1:13" customFormat="1" ht="18" customHeight="1" x14ac:dyDescent="0.25">
      <c r="A47" s="335"/>
      <c r="B47" s="9" t="s">
        <v>851</v>
      </c>
      <c r="C47" s="253">
        <f t="shared" ref="C47:H47" si="5">SUM(C34:C46)</f>
        <v>0</v>
      </c>
      <c r="D47" s="253">
        <f t="shared" si="5"/>
        <v>0</v>
      </c>
      <c r="E47" s="253">
        <f t="shared" si="5"/>
        <v>0</v>
      </c>
      <c r="F47" s="253">
        <f t="shared" si="5"/>
        <v>0</v>
      </c>
      <c r="G47" s="253">
        <f t="shared" si="5"/>
        <v>0</v>
      </c>
      <c r="H47" s="253">
        <f t="shared" si="5"/>
        <v>0</v>
      </c>
      <c r="I47" s="6"/>
      <c r="J47" s="6"/>
      <c r="K47" s="6"/>
      <c r="L47" s="6"/>
      <c r="M47" s="6"/>
    </row>
    <row r="48" spans="1:13" customFormat="1" ht="12" customHeight="1" x14ac:dyDescent="0.25">
      <c r="A48" s="335"/>
      <c r="B48" s="9"/>
      <c r="C48" s="253"/>
      <c r="D48" s="253"/>
      <c r="E48" s="253"/>
      <c r="F48" s="253"/>
      <c r="G48" s="253"/>
      <c r="H48" s="253"/>
      <c r="I48" s="6"/>
      <c r="J48" s="6"/>
      <c r="K48" s="6"/>
      <c r="L48" s="6"/>
      <c r="M48" s="6"/>
    </row>
    <row r="49" spans="1:13" customFormat="1" ht="18" customHeight="1" x14ac:dyDescent="0.25">
      <c r="A49" s="336"/>
      <c r="B49" s="516" t="s">
        <v>1470</v>
      </c>
      <c r="C49" s="253"/>
      <c r="D49" s="253"/>
      <c r="E49" s="253"/>
      <c r="F49" s="253"/>
      <c r="G49" s="253"/>
      <c r="H49" s="253"/>
      <c r="I49" s="6"/>
      <c r="J49" s="6"/>
      <c r="K49" s="6"/>
      <c r="L49" s="6"/>
      <c r="M49" s="6"/>
    </row>
    <row r="50" spans="1:13" ht="18" customHeight="1" x14ac:dyDescent="0.2">
      <c r="A50" s="275">
        <v>220000</v>
      </c>
      <c r="B50" s="239" t="s">
        <v>1472</v>
      </c>
      <c r="C50" s="245"/>
      <c r="D50" s="245"/>
      <c r="E50" s="245"/>
      <c r="F50" s="245"/>
      <c r="G50" s="245"/>
      <c r="H50" s="253">
        <f>SUM(C50:G50)</f>
        <v>0</v>
      </c>
      <c r="I50" s="239"/>
      <c r="J50" s="239"/>
      <c r="K50" s="239"/>
      <c r="L50" s="239"/>
      <c r="M50" s="239"/>
    </row>
    <row r="51" spans="1:13" ht="18" customHeight="1" thickBot="1" x14ac:dyDescent="0.25">
      <c r="A51" s="275">
        <v>223000</v>
      </c>
      <c r="B51" s="239" t="s">
        <v>1471</v>
      </c>
      <c r="C51" s="247"/>
      <c r="D51" s="247"/>
      <c r="E51" s="247"/>
      <c r="F51" s="247"/>
      <c r="G51" s="247"/>
      <c r="H51" s="254">
        <f>SUM(C51:G51)</f>
        <v>0</v>
      </c>
      <c r="I51" s="239"/>
      <c r="J51" s="239"/>
      <c r="K51" s="239"/>
      <c r="L51" s="239"/>
      <c r="M51" s="239"/>
    </row>
    <row r="52" spans="1:13" customFormat="1" ht="18" customHeight="1" x14ac:dyDescent="0.25">
      <c r="A52" s="336"/>
      <c r="B52" s="9" t="s">
        <v>1473</v>
      </c>
      <c r="C52" s="253">
        <f t="shared" ref="C52:H52" si="6">SUM(C50:C51)</f>
        <v>0</v>
      </c>
      <c r="D52" s="253">
        <f t="shared" si="6"/>
        <v>0</v>
      </c>
      <c r="E52" s="253">
        <f t="shared" si="6"/>
        <v>0</v>
      </c>
      <c r="F52" s="253">
        <f t="shared" si="6"/>
        <v>0</v>
      </c>
      <c r="G52" s="253">
        <f t="shared" si="6"/>
        <v>0</v>
      </c>
      <c r="H52" s="253">
        <f t="shared" si="6"/>
        <v>0</v>
      </c>
      <c r="I52" s="6"/>
      <c r="J52" s="6"/>
      <c r="K52" s="6"/>
      <c r="L52" s="6"/>
      <c r="M52" s="6"/>
    </row>
    <row r="53" spans="1:13" customFormat="1" ht="11.25" customHeight="1" x14ac:dyDescent="0.2">
      <c r="A53" s="335"/>
      <c r="B53" s="6"/>
      <c r="C53" s="253"/>
      <c r="D53" s="253"/>
      <c r="E53" s="253"/>
      <c r="F53" s="253"/>
      <c r="G53" s="253"/>
      <c r="H53" s="253"/>
      <c r="I53" s="6"/>
      <c r="J53" s="6"/>
      <c r="K53" s="6"/>
      <c r="L53" s="6"/>
      <c r="M53" s="6"/>
    </row>
    <row r="54" spans="1:13" customFormat="1" ht="18" customHeight="1" x14ac:dyDescent="0.25">
      <c r="A54" s="335"/>
      <c r="B54" s="8" t="s">
        <v>1215</v>
      </c>
      <c r="C54" s="253"/>
      <c r="D54" s="253"/>
      <c r="E54" s="253"/>
      <c r="F54" s="253"/>
      <c r="G54" s="253"/>
      <c r="H54" s="253"/>
      <c r="I54" s="6"/>
      <c r="J54" s="6"/>
      <c r="K54" s="6"/>
      <c r="L54" s="6"/>
      <c r="M54" s="6"/>
    </row>
    <row r="55" spans="1:13" ht="18" customHeight="1" x14ac:dyDescent="0.2">
      <c r="A55" s="275">
        <v>250100</v>
      </c>
      <c r="B55" s="239" t="s">
        <v>1272</v>
      </c>
      <c r="C55" s="245"/>
      <c r="D55" s="245"/>
      <c r="E55" s="245"/>
      <c r="F55" s="245"/>
      <c r="G55" s="245"/>
      <c r="H55" s="253">
        <f>SUM(C55:G55)</f>
        <v>0</v>
      </c>
      <c r="I55" s="239"/>
      <c r="J55" s="239"/>
      <c r="K55" s="239"/>
      <c r="L55" s="239"/>
      <c r="M55" s="239"/>
    </row>
    <row r="56" spans="1:13" ht="18" customHeight="1" x14ac:dyDescent="0.2">
      <c r="A56" s="275">
        <v>250200</v>
      </c>
      <c r="B56" s="239" t="s">
        <v>1211</v>
      </c>
      <c r="C56" s="245"/>
      <c r="D56" s="245"/>
      <c r="E56" s="245"/>
      <c r="F56" s="245"/>
      <c r="G56" s="245"/>
      <c r="H56" s="253">
        <f>SUM(C56:G56)</f>
        <v>0</v>
      </c>
      <c r="I56" s="239"/>
      <c r="J56" s="239"/>
      <c r="K56" s="239"/>
      <c r="L56" s="239"/>
      <c r="M56" s="239"/>
    </row>
    <row r="57" spans="1:13" ht="18" customHeight="1" x14ac:dyDescent="0.2">
      <c r="A57" s="275">
        <v>260100</v>
      </c>
      <c r="B57" s="239" t="s">
        <v>1209</v>
      </c>
      <c r="C57" s="245"/>
      <c r="D57" s="245"/>
      <c r="E57" s="245"/>
      <c r="F57" s="245"/>
      <c r="G57" s="245"/>
      <c r="H57" s="253">
        <f>SUM(C57:G57)</f>
        <v>0</v>
      </c>
      <c r="I57" s="239"/>
      <c r="J57" s="239"/>
      <c r="K57" s="239"/>
      <c r="L57" s="239"/>
      <c r="M57" s="239"/>
    </row>
    <row r="58" spans="1:13" ht="18" customHeight="1" x14ac:dyDescent="0.2">
      <c r="A58" s="275">
        <v>260200</v>
      </c>
      <c r="B58" s="239" t="s">
        <v>1208</v>
      </c>
      <c r="C58" s="245"/>
      <c r="D58" s="245"/>
      <c r="E58" s="245"/>
      <c r="F58" s="245"/>
      <c r="G58" s="245"/>
      <c r="H58" s="253">
        <f>SUM(C58:G58)</f>
        <v>0</v>
      </c>
      <c r="I58" s="239"/>
      <c r="J58" s="239"/>
      <c r="K58" s="239"/>
      <c r="L58" s="239"/>
      <c r="M58" s="239"/>
    </row>
    <row r="59" spans="1:13" ht="18" customHeight="1" thickBot="1" x14ac:dyDescent="0.25">
      <c r="A59" s="275">
        <v>271000</v>
      </c>
      <c r="B59" s="239" t="s">
        <v>1213</v>
      </c>
      <c r="C59" s="247"/>
      <c r="D59" s="247"/>
      <c r="E59" s="247"/>
      <c r="F59" s="247"/>
      <c r="G59" s="247"/>
      <c r="H59" s="254">
        <f>SUM(C59:G59)</f>
        <v>0</v>
      </c>
      <c r="I59" s="239"/>
      <c r="J59" s="239"/>
      <c r="K59" s="239"/>
      <c r="L59" s="239"/>
      <c r="M59" s="239"/>
    </row>
    <row r="60" spans="1:13" customFormat="1" ht="18" customHeight="1" thickBot="1" x14ac:dyDescent="0.3">
      <c r="A60" s="335"/>
      <c r="B60" s="9" t="s">
        <v>1512</v>
      </c>
      <c r="C60" s="254">
        <f t="shared" ref="C60:H60" si="7">SUM(C54:C59)</f>
        <v>0</v>
      </c>
      <c r="D60" s="254">
        <f t="shared" si="7"/>
        <v>0</v>
      </c>
      <c r="E60" s="254">
        <f t="shared" si="7"/>
        <v>0</v>
      </c>
      <c r="F60" s="254">
        <f t="shared" si="7"/>
        <v>0</v>
      </c>
      <c r="G60" s="254">
        <f t="shared" si="7"/>
        <v>0</v>
      </c>
      <c r="H60" s="254">
        <f t="shared" si="7"/>
        <v>0</v>
      </c>
      <c r="I60" s="6"/>
      <c r="J60" s="6"/>
      <c r="K60" s="6"/>
      <c r="L60" s="6"/>
      <c r="M60" s="6"/>
    </row>
    <row r="61" spans="1:13" customFormat="1" ht="33.75" customHeight="1" thickBot="1" x14ac:dyDescent="0.3">
      <c r="A61" s="335"/>
      <c r="B61" s="518" t="s">
        <v>1513</v>
      </c>
      <c r="C61" s="256">
        <f t="shared" ref="C61:H61" si="8">+C47+C60+C52</f>
        <v>0</v>
      </c>
      <c r="D61" s="256">
        <f t="shared" si="8"/>
        <v>0</v>
      </c>
      <c r="E61" s="256">
        <f t="shared" si="8"/>
        <v>0</v>
      </c>
      <c r="F61" s="256">
        <f t="shared" si="8"/>
        <v>0</v>
      </c>
      <c r="G61" s="256">
        <f t="shared" si="8"/>
        <v>0</v>
      </c>
      <c r="H61" s="256">
        <f t="shared" si="8"/>
        <v>0</v>
      </c>
      <c r="I61" s="6"/>
      <c r="J61" s="6"/>
      <c r="K61" s="6"/>
      <c r="L61" s="6"/>
      <c r="M61" s="6"/>
    </row>
    <row r="62" spans="1:13" customFormat="1" ht="16.5" thickTop="1" x14ac:dyDescent="0.25">
      <c r="A62" s="335"/>
      <c r="B62" s="6"/>
      <c r="C62" s="520" t="s">
        <v>1694</v>
      </c>
      <c r="D62" s="6"/>
      <c r="E62" s="6"/>
      <c r="F62" s="520" t="s">
        <v>1695</v>
      </c>
      <c r="G62" s="6"/>
      <c r="H62" s="6"/>
      <c r="I62" s="6"/>
      <c r="J62" s="6"/>
      <c r="K62" s="6"/>
      <c r="L62" s="6"/>
      <c r="M62" s="6"/>
    </row>
    <row r="63" spans="1:13" ht="15" x14ac:dyDescent="0.2">
      <c r="A63" s="275"/>
      <c r="B63" s="239"/>
      <c r="C63" s="239"/>
      <c r="D63" s="239"/>
      <c r="E63" s="239"/>
      <c r="F63" s="239"/>
      <c r="G63" s="239"/>
      <c r="H63" s="239"/>
      <c r="I63" s="239"/>
      <c r="J63" s="239"/>
      <c r="K63" s="239"/>
      <c r="L63" s="239"/>
      <c r="M63" s="239"/>
    </row>
    <row r="64" spans="1:13" ht="15" x14ac:dyDescent="0.2">
      <c r="A64" s="275"/>
      <c r="B64" s="239"/>
      <c r="C64" s="239"/>
      <c r="D64" s="239"/>
      <c r="E64" s="239"/>
      <c r="F64" s="239"/>
      <c r="G64" s="239"/>
      <c r="H64" s="239"/>
      <c r="I64" s="239"/>
      <c r="J64" s="239"/>
      <c r="K64" s="239"/>
      <c r="L64" s="239"/>
      <c r="M64" s="239"/>
    </row>
    <row r="65" spans="1:13" ht="15" x14ac:dyDescent="0.2">
      <c r="A65" s="275"/>
      <c r="B65" s="239"/>
      <c r="C65" s="239"/>
      <c r="D65" s="239"/>
      <c r="E65" s="239"/>
      <c r="F65" s="239"/>
      <c r="G65" s="239"/>
      <c r="H65" s="239"/>
      <c r="I65" s="239"/>
      <c r="J65" s="239"/>
      <c r="K65" s="239"/>
      <c r="L65" s="239"/>
      <c r="M65" s="239"/>
    </row>
    <row r="66" spans="1:13" ht="15" x14ac:dyDescent="0.2">
      <c r="A66" s="275"/>
      <c r="B66" s="239"/>
      <c r="C66" s="239"/>
      <c r="D66" s="239"/>
      <c r="E66" s="239"/>
      <c r="F66" s="239"/>
      <c r="G66" s="239"/>
      <c r="H66" s="239"/>
      <c r="I66" s="239"/>
      <c r="J66" s="239"/>
      <c r="K66" s="239"/>
      <c r="L66" s="239"/>
      <c r="M66" s="239"/>
    </row>
    <row r="67" spans="1:13" ht="15" x14ac:dyDescent="0.2">
      <c r="A67" s="275"/>
      <c r="B67" s="239"/>
      <c r="C67" s="239"/>
      <c r="D67" s="239"/>
      <c r="E67" s="239"/>
      <c r="F67" s="239"/>
      <c r="G67" s="239"/>
      <c r="H67" s="239"/>
      <c r="I67" s="239"/>
      <c r="J67" s="239"/>
      <c r="K67" s="239"/>
      <c r="L67" s="239"/>
      <c r="M67" s="239"/>
    </row>
    <row r="68" spans="1:13" ht="15" x14ac:dyDescent="0.2">
      <c r="A68" s="275"/>
      <c r="B68" s="239"/>
      <c r="C68" s="239"/>
      <c r="D68" s="239"/>
      <c r="E68" s="239"/>
      <c r="F68" s="239"/>
      <c r="G68" s="239"/>
      <c r="H68" s="239"/>
      <c r="I68" s="239"/>
      <c r="J68" s="239"/>
      <c r="K68" s="239"/>
      <c r="L68" s="239"/>
      <c r="M68" s="239"/>
    </row>
    <row r="69" spans="1:13" ht="15" x14ac:dyDescent="0.2">
      <c r="A69" s="275"/>
      <c r="B69" s="239"/>
      <c r="C69" s="239"/>
      <c r="D69" s="239"/>
      <c r="E69" s="239"/>
      <c r="F69" s="239"/>
      <c r="G69" s="239"/>
      <c r="H69" s="239"/>
      <c r="I69" s="239"/>
      <c r="J69" s="239"/>
      <c r="K69" s="239"/>
      <c r="L69" s="239"/>
      <c r="M69" s="239"/>
    </row>
    <row r="70" spans="1:13" ht="15" x14ac:dyDescent="0.2">
      <c r="A70" s="275"/>
      <c r="B70" s="239"/>
      <c r="C70" s="239"/>
      <c r="D70" s="239"/>
      <c r="E70" s="239"/>
      <c r="F70" s="239"/>
      <c r="G70" s="239"/>
      <c r="H70" s="239"/>
      <c r="I70" s="239"/>
      <c r="J70" s="239"/>
      <c r="K70" s="239"/>
      <c r="L70" s="239"/>
      <c r="M70" s="239"/>
    </row>
    <row r="71" spans="1:13" ht="15" x14ac:dyDescent="0.2">
      <c r="A71" s="275"/>
      <c r="B71" s="239"/>
      <c r="C71" s="239"/>
      <c r="D71" s="239"/>
      <c r="E71" s="239"/>
      <c r="F71" s="239"/>
      <c r="G71" s="239"/>
      <c r="H71" s="239"/>
      <c r="I71" s="239"/>
      <c r="J71" s="239"/>
      <c r="K71" s="239"/>
      <c r="L71" s="239"/>
      <c r="M71" s="239"/>
    </row>
    <row r="72" spans="1:13" ht="15" x14ac:dyDescent="0.2">
      <c r="A72" s="275"/>
      <c r="B72" s="239"/>
      <c r="C72" s="239"/>
      <c r="D72" s="239"/>
      <c r="E72" s="239"/>
      <c r="F72" s="239"/>
      <c r="G72" s="239"/>
      <c r="H72" s="239"/>
      <c r="I72" s="239"/>
      <c r="J72" s="239"/>
      <c r="K72" s="239"/>
      <c r="L72" s="239"/>
      <c r="M72" s="239"/>
    </row>
    <row r="73" spans="1:13" ht="15" x14ac:dyDescent="0.2">
      <c r="A73" s="275"/>
      <c r="B73" s="239"/>
      <c r="C73" s="239"/>
      <c r="D73" s="239"/>
      <c r="E73" s="239"/>
      <c r="F73" s="239"/>
      <c r="G73" s="239"/>
      <c r="H73" s="239"/>
      <c r="I73" s="239"/>
      <c r="J73" s="239"/>
      <c r="K73" s="239"/>
      <c r="L73" s="239"/>
      <c r="M73" s="239"/>
    </row>
    <row r="74" spans="1:13" ht="15" x14ac:dyDescent="0.2">
      <c r="A74" s="275"/>
      <c r="B74" s="239"/>
      <c r="C74" s="239"/>
      <c r="D74" s="239"/>
      <c r="E74" s="239"/>
      <c r="F74" s="239"/>
      <c r="G74" s="239"/>
      <c r="H74" s="239"/>
      <c r="I74" s="239"/>
      <c r="J74" s="239"/>
      <c r="K74" s="239"/>
      <c r="L74" s="239"/>
      <c r="M74" s="239"/>
    </row>
    <row r="75" spans="1:13" ht="15" x14ac:dyDescent="0.2">
      <c r="A75" s="275"/>
      <c r="B75" s="239"/>
      <c r="C75" s="239"/>
      <c r="D75" s="239"/>
      <c r="E75" s="239"/>
      <c r="F75" s="239"/>
      <c r="G75" s="239"/>
      <c r="H75" s="239"/>
      <c r="I75" s="239"/>
      <c r="J75" s="239"/>
      <c r="K75" s="239"/>
      <c r="L75" s="239"/>
      <c r="M75" s="239"/>
    </row>
    <row r="76" spans="1:13" ht="15" x14ac:dyDescent="0.2">
      <c r="A76" s="239"/>
      <c r="B76" s="239"/>
      <c r="C76" s="239"/>
      <c r="D76" s="239"/>
      <c r="E76" s="239"/>
      <c r="F76" s="239"/>
      <c r="G76" s="239"/>
      <c r="H76" s="239"/>
      <c r="I76" s="239"/>
      <c r="J76" s="239"/>
      <c r="K76" s="239"/>
      <c r="L76" s="239"/>
      <c r="M76" s="239"/>
    </row>
    <row r="77" spans="1:13" ht="15" x14ac:dyDescent="0.2">
      <c r="A77" s="239"/>
      <c r="B77" s="239"/>
      <c r="C77" s="239"/>
      <c r="D77" s="239"/>
      <c r="E77" s="239"/>
      <c r="F77" s="239"/>
      <c r="G77" s="239"/>
      <c r="H77" s="239"/>
      <c r="I77" s="239"/>
      <c r="J77" s="239"/>
      <c r="K77" s="239"/>
      <c r="L77" s="239"/>
      <c r="M77" s="239"/>
    </row>
    <row r="78" spans="1:13" ht="15" x14ac:dyDescent="0.2">
      <c r="A78" s="239"/>
      <c r="B78" s="239"/>
      <c r="C78" s="239"/>
      <c r="D78" s="239"/>
      <c r="E78" s="239"/>
      <c r="F78" s="239"/>
      <c r="G78" s="239"/>
      <c r="H78" s="239"/>
      <c r="I78" s="239"/>
      <c r="J78" s="239"/>
      <c r="K78" s="239"/>
      <c r="L78" s="239"/>
      <c r="M78" s="239"/>
    </row>
    <row r="79" spans="1:13" ht="15" x14ac:dyDescent="0.2">
      <c r="A79" s="239"/>
      <c r="B79" s="239"/>
      <c r="C79" s="239"/>
      <c r="D79" s="239"/>
      <c r="E79" s="239"/>
      <c r="F79" s="239"/>
      <c r="G79" s="239"/>
      <c r="H79" s="239"/>
      <c r="I79" s="239"/>
      <c r="J79" s="239"/>
      <c r="K79" s="239"/>
      <c r="L79" s="239"/>
      <c r="M79" s="239"/>
    </row>
    <row r="80" spans="1:13" ht="15" x14ac:dyDescent="0.2">
      <c r="A80" s="239"/>
      <c r="B80" s="239"/>
      <c r="C80" s="239"/>
      <c r="D80" s="239"/>
      <c r="E80" s="239"/>
      <c r="F80" s="239"/>
      <c r="G80" s="239"/>
      <c r="H80" s="239"/>
      <c r="I80" s="239"/>
      <c r="J80" s="239"/>
      <c r="K80" s="239"/>
      <c r="L80" s="239"/>
      <c r="M80" s="239"/>
    </row>
    <row r="81" spans="1:13" ht="15" x14ac:dyDescent="0.2">
      <c r="A81" s="239"/>
      <c r="B81" s="239"/>
      <c r="C81" s="239"/>
      <c r="D81" s="239"/>
      <c r="E81" s="239"/>
      <c r="F81" s="239"/>
      <c r="G81" s="239"/>
      <c r="H81" s="239"/>
      <c r="I81" s="239"/>
      <c r="J81" s="239"/>
      <c r="K81" s="239"/>
      <c r="L81" s="239"/>
      <c r="M81" s="239"/>
    </row>
    <row r="82" spans="1:13" ht="15" x14ac:dyDescent="0.2">
      <c r="A82" s="239"/>
      <c r="B82" s="239"/>
      <c r="C82" s="239"/>
      <c r="D82" s="239"/>
      <c r="E82" s="239"/>
      <c r="F82" s="239"/>
      <c r="G82" s="239"/>
      <c r="H82" s="239"/>
      <c r="I82" s="239"/>
      <c r="J82" s="239"/>
      <c r="K82" s="239"/>
      <c r="L82" s="239"/>
      <c r="M82" s="239"/>
    </row>
    <row r="83" spans="1:13" ht="15" x14ac:dyDescent="0.2">
      <c r="A83" s="239"/>
      <c r="B83" s="239"/>
      <c r="C83" s="239"/>
      <c r="D83" s="239"/>
      <c r="E83" s="239"/>
      <c r="F83" s="239"/>
      <c r="G83" s="239"/>
      <c r="H83" s="239"/>
      <c r="I83" s="239"/>
      <c r="J83" s="239"/>
      <c r="K83" s="239"/>
      <c r="L83" s="239"/>
      <c r="M83" s="239"/>
    </row>
    <row r="84" spans="1:13" ht="15" x14ac:dyDescent="0.2">
      <c r="A84" s="239"/>
      <c r="B84" s="239"/>
      <c r="C84" s="239"/>
      <c r="D84" s="239"/>
      <c r="E84" s="239"/>
      <c r="F84" s="239"/>
      <c r="G84" s="239"/>
      <c r="H84" s="239"/>
      <c r="I84" s="239"/>
      <c r="J84" s="239"/>
      <c r="K84" s="239"/>
      <c r="L84" s="239"/>
      <c r="M84" s="239"/>
    </row>
    <row r="85" spans="1:13" ht="15" x14ac:dyDescent="0.2">
      <c r="A85" s="239"/>
      <c r="B85" s="239"/>
      <c r="C85" s="239"/>
      <c r="D85" s="239"/>
      <c r="E85" s="239"/>
      <c r="F85" s="239"/>
      <c r="G85" s="239"/>
      <c r="H85" s="239"/>
      <c r="I85" s="239"/>
      <c r="J85" s="239"/>
      <c r="K85" s="239"/>
      <c r="L85" s="239"/>
      <c r="M85" s="239"/>
    </row>
    <row r="86" spans="1:13" ht="15" x14ac:dyDescent="0.2">
      <c r="A86" s="239"/>
      <c r="B86" s="239"/>
      <c r="C86" s="239"/>
      <c r="D86" s="239"/>
      <c r="E86" s="239"/>
      <c r="F86" s="239"/>
      <c r="G86" s="239"/>
      <c r="H86" s="239"/>
      <c r="I86" s="239"/>
      <c r="J86" s="239"/>
      <c r="K86" s="239"/>
      <c r="L86" s="239"/>
      <c r="M86" s="239"/>
    </row>
    <row r="87" spans="1:13" ht="15" x14ac:dyDescent="0.2">
      <c r="A87" s="239"/>
      <c r="B87" s="239"/>
      <c r="C87" s="239"/>
      <c r="D87" s="239"/>
      <c r="E87" s="239"/>
      <c r="F87" s="239"/>
      <c r="G87" s="239"/>
      <c r="H87" s="239"/>
      <c r="I87" s="239"/>
      <c r="J87" s="239"/>
      <c r="K87" s="239"/>
      <c r="L87" s="239"/>
      <c r="M87" s="239"/>
    </row>
    <row r="88" spans="1:13" ht="15" x14ac:dyDescent="0.2">
      <c r="A88" s="239"/>
      <c r="B88" s="239"/>
      <c r="C88" s="239"/>
      <c r="D88" s="239"/>
      <c r="E88" s="239"/>
      <c r="F88" s="239"/>
      <c r="G88" s="239"/>
      <c r="H88" s="239"/>
      <c r="I88" s="239"/>
      <c r="J88" s="239"/>
      <c r="K88" s="239"/>
      <c r="L88" s="239"/>
      <c r="M88" s="239"/>
    </row>
    <row r="89" spans="1:13" ht="15" x14ac:dyDescent="0.2">
      <c r="A89" s="239"/>
      <c r="B89" s="239"/>
      <c r="C89" s="239"/>
      <c r="D89" s="239"/>
      <c r="E89" s="239"/>
      <c r="F89" s="239"/>
      <c r="G89" s="239"/>
      <c r="H89" s="239"/>
      <c r="I89" s="239"/>
      <c r="J89" s="239"/>
      <c r="K89" s="239"/>
      <c r="L89" s="239"/>
      <c r="M89" s="239"/>
    </row>
    <row r="90" spans="1:13" ht="15" x14ac:dyDescent="0.2">
      <c r="A90" s="239"/>
      <c r="B90" s="239"/>
      <c r="C90" s="239"/>
      <c r="D90" s="239"/>
      <c r="E90" s="239"/>
      <c r="F90" s="239"/>
      <c r="G90" s="239"/>
      <c r="H90" s="239"/>
      <c r="I90" s="239"/>
      <c r="J90" s="239"/>
      <c r="K90" s="239"/>
      <c r="L90" s="239"/>
      <c r="M90" s="239"/>
    </row>
    <row r="91" spans="1:13" ht="15" x14ac:dyDescent="0.2">
      <c r="A91" s="239"/>
      <c r="B91" s="239"/>
      <c r="C91" s="239"/>
      <c r="D91" s="239"/>
      <c r="E91" s="239"/>
      <c r="F91" s="239"/>
      <c r="G91" s="239"/>
      <c r="H91" s="239"/>
      <c r="I91" s="239"/>
      <c r="J91" s="239"/>
      <c r="K91" s="239"/>
      <c r="L91" s="239"/>
      <c r="M91" s="239"/>
    </row>
    <row r="92" spans="1:13" ht="15" x14ac:dyDescent="0.2">
      <c r="A92" s="239"/>
      <c r="B92" s="239"/>
      <c r="C92" s="239"/>
      <c r="D92" s="239"/>
      <c r="E92" s="239"/>
      <c r="F92" s="239"/>
      <c r="G92" s="239"/>
      <c r="H92" s="239"/>
      <c r="I92" s="239"/>
      <c r="J92" s="239"/>
      <c r="K92" s="239"/>
      <c r="L92" s="239"/>
      <c r="M92" s="239"/>
    </row>
    <row r="93" spans="1:13" ht="15" x14ac:dyDescent="0.2">
      <c r="A93" s="239"/>
      <c r="B93" s="239"/>
      <c r="C93" s="239"/>
      <c r="D93" s="239"/>
      <c r="E93" s="239"/>
      <c r="F93" s="239"/>
      <c r="G93" s="239"/>
      <c r="H93" s="239"/>
      <c r="I93" s="239"/>
      <c r="J93" s="239"/>
      <c r="K93" s="239"/>
      <c r="L93" s="239"/>
      <c r="M93" s="239"/>
    </row>
    <row r="94" spans="1:13" ht="15" x14ac:dyDescent="0.2">
      <c r="A94" s="239"/>
      <c r="B94" s="239"/>
      <c r="C94" s="239"/>
      <c r="D94" s="239"/>
      <c r="E94" s="239"/>
      <c r="F94" s="239"/>
      <c r="G94" s="239"/>
      <c r="H94" s="239"/>
      <c r="I94" s="239"/>
      <c r="J94" s="239"/>
      <c r="K94" s="239"/>
      <c r="L94" s="239"/>
      <c r="M94" s="239"/>
    </row>
    <row r="95" spans="1:13" ht="15" x14ac:dyDescent="0.2">
      <c r="A95" s="239"/>
      <c r="B95" s="239"/>
      <c r="C95" s="239"/>
      <c r="D95" s="239"/>
      <c r="E95" s="239"/>
      <c r="F95" s="239"/>
      <c r="G95" s="239"/>
      <c r="H95" s="239"/>
      <c r="I95" s="239"/>
      <c r="J95" s="239"/>
      <c r="K95" s="239"/>
      <c r="L95" s="239"/>
      <c r="M95" s="239"/>
    </row>
    <row r="96" spans="1:13" ht="15" x14ac:dyDescent="0.2">
      <c r="A96" s="239"/>
      <c r="B96" s="239"/>
      <c r="C96" s="239"/>
      <c r="D96" s="239"/>
      <c r="E96" s="239"/>
      <c r="F96" s="239"/>
      <c r="G96" s="239"/>
      <c r="H96" s="239"/>
      <c r="I96" s="239"/>
      <c r="J96" s="239"/>
      <c r="K96" s="239"/>
      <c r="L96" s="239"/>
      <c r="M96" s="239"/>
    </row>
    <row r="97" spans="1:13" ht="15" x14ac:dyDescent="0.2">
      <c r="A97" s="239"/>
      <c r="B97" s="239"/>
      <c r="C97" s="239"/>
      <c r="D97" s="239"/>
      <c r="E97" s="239"/>
      <c r="F97" s="239"/>
      <c r="G97" s="239"/>
      <c r="H97" s="239"/>
      <c r="I97" s="239"/>
      <c r="J97" s="239"/>
      <c r="K97" s="239"/>
      <c r="L97" s="239"/>
      <c r="M97" s="239"/>
    </row>
    <row r="98" spans="1:13" ht="15" x14ac:dyDescent="0.2">
      <c r="A98" s="239"/>
      <c r="B98" s="239"/>
      <c r="C98" s="239"/>
      <c r="D98" s="239"/>
      <c r="E98" s="239"/>
      <c r="F98" s="239"/>
      <c r="G98" s="239"/>
      <c r="H98" s="239"/>
      <c r="I98" s="239"/>
      <c r="J98" s="239"/>
      <c r="K98" s="239"/>
      <c r="L98" s="239"/>
      <c r="M98" s="239"/>
    </row>
    <row r="99" spans="1:13" ht="15" x14ac:dyDescent="0.2">
      <c r="A99" s="239"/>
      <c r="B99" s="239"/>
      <c r="C99" s="239"/>
      <c r="D99" s="239"/>
      <c r="E99" s="239"/>
      <c r="F99" s="239"/>
      <c r="G99" s="239"/>
      <c r="H99" s="239"/>
      <c r="I99" s="239"/>
      <c r="J99" s="239"/>
      <c r="K99" s="239"/>
      <c r="L99" s="239"/>
      <c r="M99" s="239"/>
    </row>
    <row r="100" spans="1:13" ht="15" x14ac:dyDescent="0.2">
      <c r="A100" s="239"/>
      <c r="B100" s="239"/>
      <c r="C100" s="239"/>
      <c r="D100" s="239"/>
      <c r="E100" s="239"/>
      <c r="F100" s="239"/>
      <c r="G100" s="239"/>
      <c r="H100" s="239"/>
      <c r="I100" s="239"/>
      <c r="J100" s="239"/>
      <c r="K100" s="239"/>
      <c r="L100" s="239"/>
      <c r="M100" s="239"/>
    </row>
    <row r="101" spans="1:13" ht="15" x14ac:dyDescent="0.2">
      <c r="A101" s="239"/>
      <c r="B101" s="239"/>
      <c r="C101" s="239"/>
      <c r="D101" s="239"/>
      <c r="E101" s="239"/>
      <c r="F101" s="239"/>
      <c r="G101" s="239"/>
      <c r="H101" s="239"/>
      <c r="I101" s="239"/>
      <c r="J101" s="239"/>
      <c r="K101" s="239"/>
      <c r="L101" s="239"/>
      <c r="M101" s="239"/>
    </row>
    <row r="102" spans="1:13" ht="15" x14ac:dyDescent="0.2">
      <c r="A102" s="239"/>
      <c r="B102" s="239"/>
      <c r="C102" s="239"/>
      <c r="D102" s="239"/>
      <c r="E102" s="239"/>
      <c r="F102" s="239"/>
      <c r="G102" s="239"/>
      <c r="H102" s="239"/>
      <c r="I102" s="239"/>
      <c r="J102" s="239"/>
      <c r="K102" s="239"/>
      <c r="L102" s="239"/>
      <c r="M102" s="239"/>
    </row>
    <row r="103" spans="1:13" ht="15" x14ac:dyDescent="0.2">
      <c r="A103" s="239"/>
      <c r="B103" s="239"/>
      <c r="C103" s="239"/>
      <c r="D103" s="239"/>
      <c r="E103" s="239"/>
      <c r="F103" s="239"/>
      <c r="G103" s="239"/>
      <c r="H103" s="239"/>
      <c r="I103" s="239"/>
      <c r="J103" s="239"/>
      <c r="K103" s="239"/>
      <c r="L103" s="239"/>
      <c r="M103" s="239"/>
    </row>
    <row r="104" spans="1:13" ht="15" x14ac:dyDescent="0.2">
      <c r="A104" s="239"/>
      <c r="B104" s="239"/>
      <c r="C104" s="239"/>
      <c r="D104" s="239"/>
      <c r="E104" s="239"/>
      <c r="F104" s="239"/>
      <c r="G104" s="239"/>
      <c r="H104" s="239"/>
      <c r="I104" s="239"/>
      <c r="J104" s="239"/>
      <c r="K104" s="239"/>
      <c r="L104" s="239"/>
      <c r="M104" s="239"/>
    </row>
    <row r="105" spans="1:13" ht="15" x14ac:dyDescent="0.2">
      <c r="A105" s="239"/>
      <c r="B105" s="239"/>
      <c r="C105" s="239"/>
      <c r="D105" s="239"/>
      <c r="E105" s="239"/>
      <c r="F105" s="239"/>
      <c r="G105" s="239"/>
      <c r="H105" s="239"/>
      <c r="I105" s="239"/>
      <c r="J105" s="239"/>
      <c r="K105" s="239"/>
      <c r="L105" s="239"/>
      <c r="M105" s="239"/>
    </row>
    <row r="106" spans="1:13" ht="15" x14ac:dyDescent="0.2">
      <c r="A106" s="239"/>
      <c r="B106" s="239"/>
      <c r="C106" s="239"/>
      <c r="D106" s="239"/>
      <c r="E106" s="239"/>
      <c r="F106" s="239"/>
      <c r="G106" s="239"/>
      <c r="H106" s="239"/>
      <c r="I106" s="239"/>
      <c r="J106" s="239"/>
      <c r="K106" s="239"/>
      <c r="L106" s="239"/>
      <c r="M106" s="239"/>
    </row>
    <row r="107" spans="1:13" ht="15" x14ac:dyDescent="0.2">
      <c r="A107" s="239"/>
      <c r="B107" s="239"/>
      <c r="C107" s="239"/>
      <c r="D107" s="239"/>
      <c r="E107" s="239"/>
      <c r="F107" s="239"/>
      <c r="G107" s="239"/>
      <c r="H107" s="239"/>
      <c r="I107" s="239"/>
      <c r="J107" s="239"/>
      <c r="K107" s="239"/>
      <c r="L107" s="239"/>
      <c r="M107" s="239"/>
    </row>
    <row r="108" spans="1:13" ht="15" x14ac:dyDescent="0.2">
      <c r="A108" s="239"/>
      <c r="B108" s="239"/>
      <c r="C108" s="239"/>
      <c r="D108" s="239"/>
      <c r="E108" s="239"/>
      <c r="F108" s="239"/>
      <c r="G108" s="239"/>
      <c r="H108" s="239"/>
      <c r="I108" s="239"/>
      <c r="J108" s="239"/>
      <c r="K108" s="239"/>
      <c r="L108" s="239"/>
      <c r="M108" s="239"/>
    </row>
    <row r="109" spans="1:13" ht="15" x14ac:dyDescent="0.2">
      <c r="A109" s="239"/>
      <c r="B109" s="239"/>
      <c r="C109" s="239"/>
      <c r="D109" s="239"/>
      <c r="E109" s="239"/>
      <c r="F109" s="239"/>
      <c r="G109" s="239"/>
      <c r="H109" s="239"/>
      <c r="I109" s="239"/>
      <c r="J109" s="239"/>
      <c r="K109" s="239"/>
      <c r="L109" s="239"/>
      <c r="M109" s="239"/>
    </row>
    <row r="110" spans="1:13" ht="15" x14ac:dyDescent="0.2">
      <c r="A110" s="239"/>
      <c r="B110" s="239"/>
      <c r="C110" s="239"/>
      <c r="D110" s="239"/>
      <c r="E110" s="239"/>
      <c r="F110" s="239"/>
      <c r="G110" s="239"/>
      <c r="H110" s="239"/>
      <c r="I110" s="239"/>
      <c r="J110" s="239"/>
      <c r="K110" s="239"/>
      <c r="L110" s="239"/>
      <c r="M110" s="239"/>
    </row>
    <row r="111" spans="1:13" ht="15" x14ac:dyDescent="0.2">
      <c r="A111" s="239"/>
      <c r="B111" s="239"/>
      <c r="C111" s="239"/>
      <c r="D111" s="239"/>
      <c r="E111" s="239"/>
      <c r="F111" s="239"/>
      <c r="G111" s="239"/>
      <c r="H111" s="239"/>
      <c r="I111" s="239"/>
      <c r="J111" s="239"/>
      <c r="K111" s="239"/>
      <c r="L111" s="239"/>
      <c r="M111" s="239"/>
    </row>
    <row r="112" spans="1:13" ht="15" x14ac:dyDescent="0.2">
      <c r="A112" s="239"/>
      <c r="B112" s="239"/>
      <c r="C112" s="239"/>
      <c r="D112" s="239"/>
      <c r="E112" s="239"/>
      <c r="F112" s="239"/>
      <c r="G112" s="239"/>
      <c r="H112" s="239"/>
      <c r="I112" s="239"/>
      <c r="J112" s="239"/>
      <c r="K112" s="239"/>
      <c r="L112" s="239"/>
      <c r="M112" s="239"/>
    </row>
    <row r="113" spans="1:13" ht="15" x14ac:dyDescent="0.2">
      <c r="A113" s="239"/>
      <c r="B113" s="239"/>
      <c r="C113" s="239"/>
      <c r="D113" s="239"/>
      <c r="E113" s="239"/>
      <c r="F113" s="239"/>
      <c r="G113" s="239"/>
      <c r="H113" s="239"/>
      <c r="I113" s="239"/>
      <c r="J113" s="239"/>
      <c r="K113" s="239"/>
      <c r="L113" s="239"/>
      <c r="M113" s="239"/>
    </row>
    <row r="114" spans="1:13" ht="15" x14ac:dyDescent="0.2">
      <c r="A114" s="239"/>
      <c r="B114" s="239"/>
      <c r="C114" s="239"/>
      <c r="D114" s="239"/>
      <c r="E114" s="239"/>
      <c r="F114" s="239"/>
      <c r="G114" s="239"/>
      <c r="H114" s="239"/>
      <c r="I114" s="239"/>
      <c r="J114" s="239"/>
      <c r="K114" s="239"/>
      <c r="L114" s="239"/>
      <c r="M114" s="239"/>
    </row>
    <row r="115" spans="1:13" ht="15" x14ac:dyDescent="0.2">
      <c r="A115" s="239"/>
      <c r="B115" s="239"/>
      <c r="C115" s="239"/>
      <c r="D115" s="239"/>
      <c r="E115" s="239"/>
      <c r="F115" s="239"/>
      <c r="G115" s="239"/>
      <c r="H115" s="239"/>
      <c r="I115" s="239"/>
      <c r="J115" s="239"/>
      <c r="K115" s="239"/>
      <c r="L115" s="239"/>
      <c r="M115" s="239"/>
    </row>
    <row r="116" spans="1:13" ht="15" x14ac:dyDescent="0.2">
      <c r="A116" s="239"/>
      <c r="B116" s="239"/>
      <c r="C116" s="239"/>
      <c r="D116" s="239"/>
      <c r="E116" s="239"/>
      <c r="F116" s="239"/>
      <c r="G116" s="239"/>
      <c r="H116" s="239"/>
      <c r="I116" s="239"/>
      <c r="J116" s="239"/>
      <c r="K116" s="239"/>
      <c r="L116" s="239"/>
      <c r="M116" s="239"/>
    </row>
    <row r="117" spans="1:13" ht="15" x14ac:dyDescent="0.2">
      <c r="A117" s="239"/>
      <c r="B117" s="239"/>
      <c r="C117" s="239"/>
      <c r="D117" s="239"/>
      <c r="E117" s="239"/>
      <c r="F117" s="239"/>
      <c r="G117" s="239"/>
      <c r="H117" s="239"/>
      <c r="I117" s="239"/>
      <c r="J117" s="239"/>
      <c r="K117" s="239"/>
      <c r="L117" s="239"/>
      <c r="M117" s="239"/>
    </row>
    <row r="118" spans="1:13" ht="15" x14ac:dyDescent="0.2">
      <c r="A118" s="239"/>
      <c r="B118" s="239"/>
      <c r="C118" s="239"/>
      <c r="D118" s="239"/>
      <c r="E118" s="239"/>
      <c r="F118" s="239"/>
      <c r="G118" s="239"/>
      <c r="H118" s="239"/>
      <c r="I118" s="239"/>
      <c r="J118" s="239"/>
      <c r="K118" s="239"/>
      <c r="L118" s="239"/>
      <c r="M118" s="239"/>
    </row>
    <row r="119" spans="1:13" ht="15" x14ac:dyDescent="0.2">
      <c r="A119" s="239"/>
      <c r="B119" s="239"/>
      <c r="C119" s="239"/>
      <c r="D119" s="239"/>
      <c r="E119" s="239"/>
      <c r="F119" s="239"/>
      <c r="G119" s="239"/>
      <c r="H119" s="239"/>
      <c r="I119" s="239"/>
      <c r="J119" s="239"/>
      <c r="K119" s="239"/>
      <c r="L119" s="239"/>
      <c r="M119" s="239"/>
    </row>
    <row r="120" spans="1:13" ht="15" x14ac:dyDescent="0.2">
      <c r="A120" s="239"/>
      <c r="B120" s="239"/>
      <c r="C120" s="239"/>
      <c r="D120" s="239"/>
      <c r="E120" s="239"/>
      <c r="F120" s="239"/>
      <c r="G120" s="239"/>
      <c r="H120" s="239"/>
      <c r="I120" s="239"/>
      <c r="J120" s="239"/>
      <c r="K120" s="239"/>
      <c r="L120" s="239"/>
      <c r="M120" s="239"/>
    </row>
    <row r="121" spans="1:13" ht="15" x14ac:dyDescent="0.2">
      <c r="A121" s="239"/>
      <c r="B121" s="239"/>
      <c r="C121" s="239"/>
      <c r="D121" s="239"/>
      <c r="E121" s="239"/>
      <c r="F121" s="239"/>
      <c r="G121" s="239"/>
      <c r="H121" s="239"/>
      <c r="I121" s="239"/>
      <c r="J121" s="239"/>
      <c r="K121" s="239"/>
      <c r="L121" s="239"/>
      <c r="M121" s="239"/>
    </row>
    <row r="122" spans="1:13" ht="15" x14ac:dyDescent="0.2">
      <c r="A122" s="239"/>
      <c r="B122" s="239"/>
      <c r="C122" s="239"/>
      <c r="D122" s="239"/>
      <c r="E122" s="239"/>
      <c r="F122" s="239"/>
      <c r="G122" s="239"/>
      <c r="H122" s="239"/>
      <c r="I122" s="239"/>
      <c r="J122" s="239"/>
      <c r="K122" s="239"/>
      <c r="L122" s="239"/>
      <c r="M122" s="239"/>
    </row>
    <row r="123" spans="1:13" ht="15" x14ac:dyDescent="0.2">
      <c r="A123" s="239"/>
      <c r="B123" s="239"/>
      <c r="C123" s="239"/>
      <c r="D123" s="239"/>
      <c r="E123" s="239"/>
      <c r="F123" s="239"/>
      <c r="G123" s="239"/>
      <c r="H123" s="239"/>
      <c r="I123" s="239"/>
      <c r="J123" s="239"/>
      <c r="K123" s="239"/>
      <c r="L123" s="239"/>
      <c r="M123" s="239"/>
    </row>
    <row r="124" spans="1:13" ht="15" x14ac:dyDescent="0.2">
      <c r="A124" s="239"/>
      <c r="B124" s="239"/>
      <c r="C124" s="239"/>
      <c r="D124" s="239"/>
      <c r="E124" s="239"/>
      <c r="F124" s="239"/>
      <c r="G124" s="239"/>
      <c r="H124" s="239"/>
      <c r="I124" s="239"/>
      <c r="J124" s="239"/>
      <c r="K124" s="239"/>
      <c r="L124" s="239"/>
      <c r="M124" s="239"/>
    </row>
    <row r="125" spans="1:13" ht="15" x14ac:dyDescent="0.2">
      <c r="A125" s="239"/>
      <c r="B125" s="239"/>
      <c r="C125" s="239"/>
      <c r="D125" s="239"/>
      <c r="E125" s="239"/>
      <c r="F125" s="239"/>
      <c r="G125" s="239"/>
      <c r="H125" s="239"/>
      <c r="I125" s="239"/>
      <c r="J125" s="239"/>
      <c r="K125" s="239"/>
      <c r="L125" s="239"/>
      <c r="M125" s="239"/>
    </row>
    <row r="126" spans="1:13" ht="15" x14ac:dyDescent="0.2">
      <c r="A126" s="239"/>
      <c r="B126" s="239"/>
      <c r="C126" s="239"/>
      <c r="D126" s="239"/>
      <c r="E126" s="239"/>
      <c r="F126" s="239"/>
      <c r="G126" s="239"/>
      <c r="H126" s="239"/>
      <c r="I126" s="239"/>
      <c r="J126" s="239"/>
      <c r="K126" s="239"/>
      <c r="L126" s="239"/>
      <c r="M126" s="239"/>
    </row>
    <row r="127" spans="1:13" ht="15" x14ac:dyDescent="0.2">
      <c r="A127" s="239"/>
      <c r="B127" s="239"/>
      <c r="C127" s="239"/>
      <c r="D127" s="239"/>
      <c r="E127" s="239"/>
      <c r="F127" s="239"/>
      <c r="G127" s="239"/>
      <c r="H127" s="239"/>
      <c r="I127" s="239"/>
      <c r="J127" s="239"/>
      <c r="K127" s="239"/>
      <c r="L127" s="239"/>
      <c r="M127" s="239"/>
    </row>
    <row r="128" spans="1:13" ht="15" x14ac:dyDescent="0.2">
      <c r="A128" s="239"/>
      <c r="B128" s="239"/>
      <c r="C128" s="239"/>
      <c r="D128" s="239"/>
      <c r="E128" s="239"/>
      <c r="F128" s="239"/>
      <c r="G128" s="239"/>
      <c r="H128" s="239"/>
      <c r="I128" s="239"/>
      <c r="J128" s="239"/>
      <c r="K128" s="239"/>
      <c r="L128" s="239"/>
      <c r="M128" s="239"/>
    </row>
    <row r="129" spans="1:13" ht="15" x14ac:dyDescent="0.2">
      <c r="A129" s="239"/>
      <c r="B129" s="239"/>
      <c r="C129" s="239"/>
      <c r="D129" s="239"/>
      <c r="E129" s="239"/>
      <c r="F129" s="239"/>
      <c r="G129" s="239"/>
      <c r="H129" s="239"/>
      <c r="I129" s="239"/>
      <c r="J129" s="239"/>
      <c r="K129" s="239"/>
      <c r="L129" s="239"/>
      <c r="M129" s="239"/>
    </row>
    <row r="130" spans="1:13" ht="15" x14ac:dyDescent="0.2">
      <c r="A130" s="239"/>
      <c r="B130" s="239"/>
      <c r="C130" s="239"/>
      <c r="D130" s="239"/>
      <c r="E130" s="239"/>
      <c r="F130" s="239"/>
      <c r="G130" s="239"/>
      <c r="H130" s="239"/>
      <c r="I130" s="239"/>
      <c r="J130" s="239"/>
      <c r="K130" s="239"/>
      <c r="L130" s="239"/>
      <c r="M130" s="239"/>
    </row>
    <row r="131" spans="1:13" ht="15" x14ac:dyDescent="0.2">
      <c r="A131" s="239"/>
      <c r="B131" s="239"/>
      <c r="C131" s="239"/>
      <c r="D131" s="239"/>
      <c r="E131" s="239"/>
      <c r="F131" s="239"/>
      <c r="G131" s="239"/>
      <c r="H131" s="239"/>
      <c r="I131" s="239"/>
      <c r="J131" s="239"/>
      <c r="K131" s="239"/>
      <c r="L131" s="239"/>
      <c r="M131" s="239"/>
    </row>
    <row r="132" spans="1:13" ht="15" x14ac:dyDescent="0.2">
      <c r="A132" s="239"/>
      <c r="B132" s="239"/>
      <c r="C132" s="239"/>
      <c r="D132" s="239"/>
      <c r="E132" s="239"/>
      <c r="F132" s="239"/>
      <c r="G132" s="239"/>
      <c r="H132" s="239"/>
      <c r="I132" s="239"/>
      <c r="J132" s="239"/>
      <c r="K132" s="239"/>
      <c r="L132" s="239"/>
      <c r="M132" s="239"/>
    </row>
    <row r="133" spans="1:13" ht="15" x14ac:dyDescent="0.2">
      <c r="A133" s="239"/>
      <c r="B133" s="239"/>
      <c r="C133" s="239"/>
      <c r="D133" s="239"/>
      <c r="E133" s="239"/>
      <c r="F133" s="239"/>
      <c r="G133" s="239"/>
      <c r="H133" s="239"/>
      <c r="I133" s="239"/>
      <c r="J133" s="239"/>
      <c r="K133" s="239"/>
      <c r="L133" s="239"/>
      <c r="M133" s="239"/>
    </row>
    <row r="134" spans="1:13" ht="15" x14ac:dyDescent="0.2">
      <c r="A134" s="239"/>
      <c r="B134" s="239"/>
      <c r="C134" s="239"/>
      <c r="D134" s="239"/>
      <c r="E134" s="239"/>
      <c r="F134" s="239"/>
      <c r="G134" s="239"/>
      <c r="H134" s="239"/>
      <c r="I134" s="239"/>
      <c r="J134" s="239"/>
      <c r="K134" s="239"/>
      <c r="L134" s="239"/>
      <c r="M134" s="239"/>
    </row>
    <row r="135" spans="1:13" ht="15" x14ac:dyDescent="0.2">
      <c r="A135" s="239"/>
      <c r="B135" s="239"/>
      <c r="C135" s="239"/>
      <c r="D135" s="239"/>
      <c r="E135" s="239"/>
      <c r="F135" s="239"/>
      <c r="G135" s="239"/>
      <c r="H135" s="239"/>
      <c r="I135" s="239"/>
      <c r="J135" s="239"/>
      <c r="K135" s="239"/>
      <c r="L135" s="239"/>
      <c r="M135" s="239"/>
    </row>
    <row r="136" spans="1:13" ht="15" x14ac:dyDescent="0.2">
      <c r="A136" s="239"/>
      <c r="B136" s="239"/>
      <c r="C136" s="239"/>
      <c r="D136" s="239"/>
      <c r="E136" s="239"/>
      <c r="F136" s="239"/>
      <c r="G136" s="239"/>
      <c r="H136" s="239"/>
      <c r="I136" s="239"/>
      <c r="J136" s="239"/>
      <c r="K136" s="239"/>
      <c r="L136" s="239"/>
      <c r="M136" s="239"/>
    </row>
    <row r="137" spans="1:13" ht="15" x14ac:dyDescent="0.2">
      <c r="A137" s="239"/>
      <c r="B137" s="239"/>
      <c r="C137" s="239"/>
      <c r="D137" s="239"/>
      <c r="E137" s="239"/>
      <c r="F137" s="239"/>
      <c r="G137" s="239"/>
      <c r="H137" s="239"/>
      <c r="I137" s="239"/>
      <c r="J137" s="239"/>
      <c r="K137" s="239"/>
      <c r="L137" s="239"/>
      <c r="M137" s="239"/>
    </row>
    <row r="138" spans="1:13" ht="15" x14ac:dyDescent="0.2">
      <c r="A138" s="239"/>
      <c r="B138" s="239"/>
      <c r="C138" s="239"/>
      <c r="D138" s="239"/>
      <c r="E138" s="239"/>
      <c r="F138" s="239"/>
      <c r="G138" s="239"/>
      <c r="H138" s="239"/>
      <c r="I138" s="239"/>
      <c r="J138" s="239"/>
      <c r="K138" s="239"/>
      <c r="L138" s="239"/>
      <c r="M138" s="239"/>
    </row>
    <row r="139" spans="1:13" ht="15" x14ac:dyDescent="0.2">
      <c r="A139" s="239"/>
      <c r="B139" s="239"/>
      <c r="C139" s="239"/>
      <c r="D139" s="239"/>
      <c r="E139" s="239"/>
      <c r="F139" s="239"/>
      <c r="G139" s="239"/>
      <c r="H139" s="239"/>
      <c r="I139" s="239"/>
      <c r="J139" s="239"/>
      <c r="K139" s="239"/>
      <c r="L139" s="239"/>
      <c r="M139" s="239"/>
    </row>
    <row r="140" spans="1:13" ht="15" x14ac:dyDescent="0.2">
      <c r="A140" s="239"/>
      <c r="B140" s="239"/>
      <c r="C140" s="239"/>
      <c r="D140" s="239"/>
      <c r="E140" s="239"/>
      <c r="F140" s="239"/>
      <c r="G140" s="239"/>
      <c r="H140" s="239"/>
      <c r="I140" s="239"/>
      <c r="J140" s="239"/>
      <c r="K140" s="239"/>
      <c r="L140" s="239"/>
      <c r="M140" s="239"/>
    </row>
    <row r="141" spans="1:13" ht="15" x14ac:dyDescent="0.2">
      <c r="A141" s="239"/>
      <c r="B141" s="239"/>
      <c r="C141" s="239"/>
      <c r="D141" s="239"/>
      <c r="E141" s="239"/>
      <c r="F141" s="239"/>
      <c r="G141" s="239"/>
      <c r="H141" s="239"/>
      <c r="I141" s="239"/>
      <c r="J141" s="239"/>
      <c r="K141" s="239"/>
      <c r="L141" s="239"/>
      <c r="M141" s="239"/>
    </row>
    <row r="142" spans="1:13" ht="15" x14ac:dyDescent="0.2">
      <c r="A142" s="239"/>
      <c r="B142" s="239"/>
      <c r="C142" s="239"/>
      <c r="D142" s="239"/>
      <c r="E142" s="239"/>
      <c r="F142" s="239"/>
      <c r="G142" s="239"/>
      <c r="H142" s="239"/>
      <c r="I142" s="239"/>
      <c r="J142" s="239"/>
      <c r="K142" s="239"/>
      <c r="L142" s="239"/>
      <c r="M142" s="239"/>
    </row>
    <row r="143" spans="1:13" ht="15" x14ac:dyDescent="0.2">
      <c r="A143" s="239"/>
      <c r="B143" s="239"/>
      <c r="C143" s="239"/>
      <c r="D143" s="239"/>
      <c r="E143" s="239"/>
      <c r="F143" s="239"/>
      <c r="G143" s="239"/>
      <c r="H143" s="239"/>
      <c r="I143" s="239"/>
      <c r="J143" s="239"/>
      <c r="K143" s="239"/>
      <c r="L143" s="239"/>
      <c r="M143" s="239"/>
    </row>
    <row r="144" spans="1:13" ht="15" x14ac:dyDescent="0.2">
      <c r="A144" s="239"/>
      <c r="B144" s="239"/>
      <c r="C144" s="239"/>
      <c r="D144" s="239"/>
      <c r="E144" s="239"/>
      <c r="F144" s="239"/>
      <c r="G144" s="239"/>
      <c r="H144" s="239"/>
      <c r="I144" s="239"/>
      <c r="J144" s="239"/>
      <c r="K144" s="239"/>
      <c r="L144" s="239"/>
      <c r="M144" s="239"/>
    </row>
    <row r="145" spans="1:13" ht="15" x14ac:dyDescent="0.2">
      <c r="A145" s="239"/>
      <c r="B145" s="239"/>
      <c r="C145" s="239"/>
      <c r="D145" s="239"/>
      <c r="E145" s="239"/>
      <c r="F145" s="239"/>
      <c r="G145" s="239"/>
      <c r="H145" s="239"/>
      <c r="I145" s="239"/>
      <c r="J145" s="239"/>
      <c r="K145" s="239"/>
      <c r="L145" s="239"/>
      <c r="M145" s="239"/>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18"/>
  <sheetViews>
    <sheetView zoomScaleNormal="100" workbookViewId="0">
      <pane xSplit="2" ySplit="7" topLeftCell="C8" activePane="bottomRight" state="frozen"/>
      <selection pane="topRight" activeCell="C1" sqref="C1"/>
      <selection pane="bottomLeft" activeCell="A8" sqref="A8"/>
      <selection pane="bottomRight" activeCell="C5" sqref="C5"/>
    </sheetView>
  </sheetViews>
  <sheetFormatPr defaultColWidth="8.85546875" defaultRowHeight="12.75" x14ac:dyDescent="0.2"/>
  <cols>
    <col min="1" max="1" width="13.7109375" style="237" customWidth="1"/>
    <col min="2" max="2" width="45.7109375" style="237" customWidth="1"/>
    <col min="3" max="8" width="16.7109375" style="237" customWidth="1"/>
    <col min="9" max="16384" width="8.85546875" style="237"/>
  </cols>
  <sheetData>
    <row r="1" spans="1:8" ht="15.75" x14ac:dyDescent="0.25">
      <c r="C1" s="257"/>
      <c r="D1" s="257"/>
      <c r="E1" s="257"/>
      <c r="F1" s="257"/>
      <c r="G1" s="257"/>
      <c r="H1" s="257"/>
    </row>
    <row r="2" spans="1:8" ht="15.75" x14ac:dyDescent="0.25">
      <c r="C2" s="244"/>
      <c r="D2" s="244"/>
      <c r="E2" s="244"/>
      <c r="F2" s="244"/>
      <c r="G2" s="244"/>
      <c r="H2" s="244"/>
    </row>
    <row r="3" spans="1:8" ht="15.75" x14ac:dyDescent="0.25">
      <c r="A3" s="252"/>
      <c r="B3" s="252"/>
      <c r="C3" s="325"/>
      <c r="D3" s="257"/>
      <c r="E3" s="325"/>
      <c r="F3" s="257"/>
      <c r="G3" s="257"/>
      <c r="H3" s="326"/>
    </row>
    <row r="4" spans="1:8" ht="15.75" x14ac:dyDescent="0.25">
      <c r="A4" s="258"/>
      <c r="B4" s="258"/>
      <c r="C4" s="242" t="str">
        <f>'BS-PERMANENT FUNDS(75-76)'!C1</f>
        <v>FUND#</v>
      </c>
      <c r="D4" s="242" t="str">
        <f>'BS-PERMANENT FUNDS(75-76)'!D1</f>
        <v>FUND#</v>
      </c>
      <c r="E4" s="242" t="str">
        <f>'BS-PERMANENT FUNDS(75-76)'!E1</f>
        <v>FUND#</v>
      </c>
      <c r="F4" s="242" t="str">
        <f>'BS-PERMANENT FUNDS(75-76)'!F1</f>
        <v>FUND#</v>
      </c>
      <c r="G4" s="242" t="str">
        <f>'BS-PERMANENT FUNDS(75-76)'!G1</f>
        <v>FUND#</v>
      </c>
      <c r="H4" s="242"/>
    </row>
    <row r="5" spans="1:8" ht="15.75" x14ac:dyDescent="0.25">
      <c r="A5" s="239"/>
      <c r="B5" s="239"/>
      <c r="C5" s="326" t="str">
        <f>'BS-PERMANENT FUNDS(75-76)'!C2</f>
        <v>NAME</v>
      </c>
      <c r="D5" s="326" t="str">
        <f>'BS-PERMANENT FUNDS(75-76)'!D2</f>
        <v>NAME</v>
      </c>
      <c r="E5" s="326" t="str">
        <f>'BS-PERMANENT FUNDS(75-76)'!E2</f>
        <v>NAME</v>
      </c>
      <c r="F5" s="326" t="str">
        <f>'BS-PERMANENT FUNDS(75-76)'!F2</f>
        <v>NAME</v>
      </c>
      <c r="G5" s="326" t="str">
        <f>'BS-PERMANENT FUNDS(75-76)'!G2</f>
        <v>NAME</v>
      </c>
      <c r="H5" s="242" t="s">
        <v>853</v>
      </c>
    </row>
    <row r="6" spans="1:8" ht="15.75" x14ac:dyDescent="0.25">
      <c r="A6" s="242" t="s">
        <v>836</v>
      </c>
      <c r="B6" s="242"/>
      <c r="C6" s="242" t="str">
        <f>'BS-PERMANENT FUNDS(75-76)'!C3</f>
        <v>-</v>
      </c>
      <c r="D6" s="242" t="str">
        <f>'BS-PERMANENT FUNDS(75-76)'!D3</f>
        <v>-</v>
      </c>
      <c r="E6" s="242" t="str">
        <f>'BS-PERMANENT FUNDS(75-76)'!E3</f>
        <v>-</v>
      </c>
      <c r="F6" s="242" t="str">
        <f>'BS-PERMANENT FUNDS(75-76)'!F3</f>
        <v>-</v>
      </c>
      <c r="G6" s="242" t="str">
        <f>'BS-PERMANENT FUNDS(75-76)'!G3</f>
        <v>-</v>
      </c>
      <c r="H6" s="242" t="s">
        <v>1053</v>
      </c>
    </row>
    <row r="7" spans="1:8" ht="16.5" thickBot="1" x14ac:dyDescent="0.3">
      <c r="A7" s="243" t="s">
        <v>837</v>
      </c>
      <c r="B7" s="243" t="s">
        <v>838</v>
      </c>
      <c r="C7" s="243"/>
      <c r="D7" s="339"/>
      <c r="E7" s="243"/>
      <c r="F7" s="339"/>
      <c r="G7" s="243"/>
      <c r="H7" s="243" t="s">
        <v>855</v>
      </c>
    </row>
    <row r="8" spans="1:8" customFormat="1" ht="17.100000000000001" customHeight="1" x14ac:dyDescent="0.25">
      <c r="A8" s="335"/>
      <c r="B8" s="8" t="s">
        <v>180</v>
      </c>
      <c r="C8" s="535"/>
      <c r="D8" s="535"/>
      <c r="E8" s="324"/>
      <c r="F8" s="324"/>
      <c r="G8" s="324"/>
      <c r="H8" s="324"/>
    </row>
    <row r="9" spans="1:8" customFormat="1" ht="17.100000000000001" customHeight="1" x14ac:dyDescent="0.25">
      <c r="A9" s="335"/>
      <c r="B9" s="8" t="s">
        <v>108</v>
      </c>
      <c r="C9" s="535"/>
      <c r="D9" s="535"/>
      <c r="E9" s="324"/>
      <c r="F9" s="324"/>
      <c r="G9" s="324"/>
      <c r="H9" s="324"/>
    </row>
    <row r="10" spans="1:8" ht="17.100000000000001" customHeight="1" x14ac:dyDescent="0.2">
      <c r="A10" s="276" t="s">
        <v>159</v>
      </c>
      <c r="B10" s="239" t="s">
        <v>109</v>
      </c>
      <c r="C10" s="281"/>
      <c r="D10" s="281"/>
      <c r="E10" s="281"/>
      <c r="F10" s="281"/>
      <c r="G10" s="281"/>
      <c r="H10" s="284">
        <f>SUM(C10:G10)</f>
        <v>0</v>
      </c>
    </row>
    <row r="11" spans="1:8" ht="17.100000000000001" customHeight="1" x14ac:dyDescent="0.2">
      <c r="A11" s="276">
        <v>314140</v>
      </c>
      <c r="B11" s="239" t="s">
        <v>110</v>
      </c>
      <c r="C11" s="281"/>
      <c r="D11" s="281"/>
      <c r="E11" s="281"/>
      <c r="F11" s="281"/>
      <c r="G11" s="281"/>
      <c r="H11" s="284">
        <f>SUM(C11:G11)</f>
        <v>0</v>
      </c>
    </row>
    <row r="12" spans="1:8" ht="30" customHeight="1" x14ac:dyDescent="0.25">
      <c r="A12" s="336"/>
      <c r="B12" s="338" t="s">
        <v>409</v>
      </c>
      <c r="C12" s="284"/>
      <c r="D12" s="284"/>
      <c r="E12" s="284"/>
      <c r="F12" s="284"/>
      <c r="G12" s="284"/>
      <c r="H12" s="284"/>
    </row>
    <row r="13" spans="1:8" ht="17.100000000000001" customHeight="1" x14ac:dyDescent="0.2">
      <c r="A13" s="276">
        <v>331000</v>
      </c>
      <c r="B13" s="239" t="s">
        <v>405</v>
      </c>
      <c r="C13" s="281"/>
      <c r="D13" s="281"/>
      <c r="E13" s="281"/>
      <c r="F13" s="281"/>
      <c r="G13" s="281"/>
      <c r="H13" s="284">
        <f t="shared" ref="H13:H18" si="0">SUM(C13:G13)</f>
        <v>0</v>
      </c>
    </row>
    <row r="14" spans="1:8" ht="17.100000000000001" customHeight="1" x14ac:dyDescent="0.2">
      <c r="A14" s="276"/>
      <c r="B14" s="239"/>
      <c r="C14" s="281"/>
      <c r="D14" s="281"/>
      <c r="E14" s="281"/>
      <c r="F14" s="281"/>
      <c r="G14" s="281"/>
      <c r="H14" s="284">
        <f t="shared" si="0"/>
        <v>0</v>
      </c>
    </row>
    <row r="15" spans="1:8" ht="17.100000000000001" customHeight="1" x14ac:dyDescent="0.2">
      <c r="A15" s="276">
        <v>332000</v>
      </c>
      <c r="B15" s="239" t="s">
        <v>406</v>
      </c>
      <c r="C15" s="281"/>
      <c r="D15" s="281"/>
      <c r="E15" s="281"/>
      <c r="F15" s="281"/>
      <c r="G15" s="281"/>
      <c r="H15" s="284">
        <f t="shared" si="0"/>
        <v>0</v>
      </c>
    </row>
    <row r="16" spans="1:8" ht="17.100000000000001" customHeight="1" x14ac:dyDescent="0.2">
      <c r="A16" s="276">
        <v>334000</v>
      </c>
      <c r="B16" s="239" t="s">
        <v>407</v>
      </c>
      <c r="C16" s="281"/>
      <c r="D16" s="281"/>
      <c r="E16" s="281"/>
      <c r="F16" s="281"/>
      <c r="G16" s="281"/>
      <c r="H16" s="284">
        <f t="shared" si="0"/>
        <v>0</v>
      </c>
    </row>
    <row r="17" spans="1:8" ht="17.100000000000001" customHeight="1" x14ac:dyDescent="0.2">
      <c r="A17" s="276"/>
      <c r="B17" s="239"/>
      <c r="C17" s="281"/>
      <c r="D17" s="281"/>
      <c r="E17" s="281"/>
      <c r="F17" s="281"/>
      <c r="G17" s="281"/>
      <c r="H17" s="284">
        <f t="shared" si="0"/>
        <v>0</v>
      </c>
    </row>
    <row r="18" spans="1:8" ht="17.100000000000001" customHeight="1" x14ac:dyDescent="0.2">
      <c r="A18" s="276">
        <v>335000</v>
      </c>
      <c r="B18" s="239" t="s">
        <v>408</v>
      </c>
      <c r="C18" s="281"/>
      <c r="D18" s="281"/>
      <c r="E18" s="281"/>
      <c r="F18" s="281"/>
      <c r="G18" s="281"/>
      <c r="H18" s="284">
        <f t="shared" si="0"/>
        <v>0</v>
      </c>
    </row>
    <row r="19" spans="1:8" ht="17.100000000000001" customHeight="1" x14ac:dyDescent="0.25">
      <c r="A19" s="336"/>
      <c r="B19" s="8" t="s">
        <v>184</v>
      </c>
      <c r="C19" s="284"/>
      <c r="D19" s="284"/>
      <c r="E19" s="284"/>
      <c r="F19" s="284"/>
      <c r="G19" s="284"/>
      <c r="H19" s="284"/>
    </row>
    <row r="20" spans="1:8" ht="17.100000000000001" customHeight="1" x14ac:dyDescent="0.2">
      <c r="A20" s="276">
        <v>341010</v>
      </c>
      <c r="B20" s="239" t="s">
        <v>585</v>
      </c>
      <c r="C20" s="281"/>
      <c r="D20" s="281"/>
      <c r="E20" s="281"/>
      <c r="F20" s="281"/>
      <c r="G20" s="281"/>
      <c r="H20" s="284">
        <f>SUM(C20:G20)</f>
        <v>0</v>
      </c>
    </row>
    <row r="21" spans="1:8" ht="17.100000000000001" customHeight="1" x14ac:dyDescent="0.2">
      <c r="A21" s="276">
        <v>341070</v>
      </c>
      <c r="B21" s="239" t="s">
        <v>584</v>
      </c>
      <c r="C21" s="281"/>
      <c r="D21" s="281"/>
      <c r="E21" s="281"/>
      <c r="F21" s="281"/>
      <c r="G21" s="281"/>
      <c r="H21" s="284">
        <f>SUM(C21:G21)</f>
        <v>0</v>
      </c>
    </row>
    <row r="22" spans="1:8" ht="17.100000000000001" customHeight="1" x14ac:dyDescent="0.2">
      <c r="A22" s="276">
        <v>343000</v>
      </c>
      <c r="B22" s="239" t="s">
        <v>583</v>
      </c>
      <c r="C22" s="281"/>
      <c r="D22" s="281"/>
      <c r="E22" s="281"/>
      <c r="F22" s="281"/>
      <c r="G22" s="281"/>
      <c r="H22" s="284">
        <f>SUM(C22:G22)</f>
        <v>0</v>
      </c>
    </row>
    <row r="23" spans="1:8" ht="17.100000000000001" customHeight="1" x14ac:dyDescent="0.25">
      <c r="A23" s="336">
        <v>360000</v>
      </c>
      <c r="B23" s="8" t="s">
        <v>186</v>
      </c>
      <c r="C23" s="284"/>
      <c r="D23" s="284"/>
      <c r="E23" s="284"/>
      <c r="F23" s="284"/>
      <c r="G23" s="284"/>
      <c r="H23" s="284"/>
    </row>
    <row r="24" spans="1:8" ht="17.100000000000001" customHeight="1" x14ac:dyDescent="0.2">
      <c r="A24" s="276">
        <v>361000</v>
      </c>
      <c r="B24" s="239" t="s">
        <v>580</v>
      </c>
      <c r="C24" s="281"/>
      <c r="D24" s="281"/>
      <c r="E24" s="281"/>
      <c r="F24" s="281"/>
      <c r="G24" s="281"/>
      <c r="H24" s="284">
        <f>SUM(C24:G24)</f>
        <v>0</v>
      </c>
    </row>
    <row r="25" spans="1:8" ht="17.100000000000001" customHeight="1" x14ac:dyDescent="0.2">
      <c r="A25" s="276">
        <v>362000</v>
      </c>
      <c r="B25" s="239" t="s">
        <v>581</v>
      </c>
      <c r="C25" s="281"/>
      <c r="D25" s="281"/>
      <c r="E25" s="281"/>
      <c r="F25" s="281"/>
      <c r="G25" s="281"/>
      <c r="H25" s="284">
        <f>SUM(C25:G25)</f>
        <v>0</v>
      </c>
    </row>
    <row r="26" spans="1:8" ht="17.100000000000001" customHeight="1" x14ac:dyDescent="0.2">
      <c r="A26" s="276">
        <v>365000</v>
      </c>
      <c r="B26" s="239" t="s">
        <v>582</v>
      </c>
      <c r="C26" s="281"/>
      <c r="D26" s="281"/>
      <c r="E26" s="281"/>
      <c r="F26" s="281"/>
      <c r="G26" s="281"/>
      <c r="H26" s="284">
        <f>SUM(C26:G26)</f>
        <v>0</v>
      </c>
    </row>
    <row r="27" spans="1:8" ht="17.100000000000001" customHeight="1" x14ac:dyDescent="0.25">
      <c r="A27" s="276">
        <v>370000</v>
      </c>
      <c r="B27" s="244" t="s">
        <v>187</v>
      </c>
      <c r="C27" s="281"/>
      <c r="D27" s="281"/>
      <c r="E27" s="281"/>
      <c r="F27" s="281"/>
      <c r="G27" s="281"/>
      <c r="H27" s="284">
        <f>SUM(C27:G27)</f>
        <v>0</v>
      </c>
    </row>
    <row r="28" spans="1:8" ht="17.100000000000001" customHeight="1" thickBot="1" x14ac:dyDescent="0.25">
      <c r="A28" s="336"/>
      <c r="B28" s="6"/>
      <c r="C28" s="286"/>
      <c r="D28" s="286"/>
      <c r="E28" s="286"/>
      <c r="F28" s="286"/>
      <c r="G28" s="286"/>
      <c r="H28" s="286"/>
    </row>
    <row r="29" spans="1:8" ht="17.100000000000001" customHeight="1" x14ac:dyDescent="0.25">
      <c r="A29" s="336"/>
      <c r="B29" s="9" t="s">
        <v>111</v>
      </c>
      <c r="C29" s="284">
        <f t="shared" ref="C29:H29" si="1">SUM(C8:C28)</f>
        <v>0</v>
      </c>
      <c r="D29" s="284">
        <f t="shared" si="1"/>
        <v>0</v>
      </c>
      <c r="E29" s="284">
        <f t="shared" si="1"/>
        <v>0</v>
      </c>
      <c r="F29" s="284">
        <f t="shared" si="1"/>
        <v>0</v>
      </c>
      <c r="G29" s="284">
        <f t="shared" si="1"/>
        <v>0</v>
      </c>
      <c r="H29" s="284">
        <f t="shared" si="1"/>
        <v>0</v>
      </c>
    </row>
    <row r="30" spans="1:8" ht="17.100000000000001" customHeight="1" x14ac:dyDescent="0.2">
      <c r="A30" s="335"/>
      <c r="B30" s="6"/>
      <c r="C30" s="284"/>
      <c r="D30" s="284"/>
      <c r="E30" s="284"/>
      <c r="F30" s="284"/>
      <c r="G30" s="284"/>
      <c r="H30" s="284"/>
    </row>
    <row r="31" spans="1:8" ht="17.100000000000001" customHeight="1" x14ac:dyDescent="0.25">
      <c r="A31" s="335"/>
      <c r="B31" s="8" t="s">
        <v>189</v>
      </c>
      <c r="C31" s="284"/>
      <c r="D31" s="284"/>
      <c r="E31" s="284"/>
      <c r="F31" s="284"/>
      <c r="G31" s="284"/>
      <c r="H31" s="284"/>
    </row>
    <row r="32" spans="1:8" ht="17.100000000000001" customHeight="1" x14ac:dyDescent="0.25">
      <c r="A32" s="276">
        <v>510000</v>
      </c>
      <c r="B32" s="244" t="s">
        <v>186</v>
      </c>
      <c r="C32" s="281"/>
      <c r="D32" s="281"/>
      <c r="E32" s="281"/>
      <c r="F32" s="281"/>
      <c r="G32" s="281"/>
      <c r="H32" s="284">
        <f>SUM(C32:G32)</f>
        <v>0</v>
      </c>
    </row>
    <row r="33" spans="1:8" ht="17.100000000000001" customHeight="1" thickBot="1" x14ac:dyDescent="0.3">
      <c r="A33" s="276" t="s">
        <v>673</v>
      </c>
      <c r="B33" s="244" t="s">
        <v>908</v>
      </c>
      <c r="C33" s="283"/>
      <c r="D33" s="283"/>
      <c r="E33" s="283"/>
      <c r="F33" s="283"/>
      <c r="G33" s="283"/>
      <c r="H33" s="286">
        <f>SUM(C33:G33)</f>
        <v>0</v>
      </c>
    </row>
    <row r="34" spans="1:8" ht="17.100000000000001" customHeight="1" thickBot="1" x14ac:dyDescent="0.3">
      <c r="A34" s="336"/>
      <c r="B34" s="9" t="s">
        <v>968</v>
      </c>
      <c r="C34" s="286">
        <f t="shared" ref="C34:H34" si="2">SUM(C31:C33)</f>
        <v>0</v>
      </c>
      <c r="D34" s="286">
        <f t="shared" si="2"/>
        <v>0</v>
      </c>
      <c r="E34" s="286">
        <f t="shared" si="2"/>
        <v>0</v>
      </c>
      <c r="F34" s="286">
        <f t="shared" si="2"/>
        <v>0</v>
      </c>
      <c r="G34" s="286">
        <f t="shared" si="2"/>
        <v>0</v>
      </c>
      <c r="H34" s="286">
        <f t="shared" si="2"/>
        <v>0</v>
      </c>
    </row>
    <row r="35" spans="1:8" ht="30" customHeight="1" x14ac:dyDescent="0.25">
      <c r="A35" s="336"/>
      <c r="B35" s="338" t="s">
        <v>708</v>
      </c>
      <c r="C35" s="284">
        <f t="shared" ref="C35:H35" si="3">+C29-C34</f>
        <v>0</v>
      </c>
      <c r="D35" s="284">
        <f t="shared" si="3"/>
        <v>0</v>
      </c>
      <c r="E35" s="284">
        <f t="shared" si="3"/>
        <v>0</v>
      </c>
      <c r="F35" s="284">
        <f t="shared" si="3"/>
        <v>0</v>
      </c>
      <c r="G35" s="284">
        <f t="shared" si="3"/>
        <v>0</v>
      </c>
      <c r="H35" s="284">
        <f t="shared" si="3"/>
        <v>0</v>
      </c>
    </row>
    <row r="36" spans="1:8" ht="17.100000000000001" customHeight="1" x14ac:dyDescent="0.25">
      <c r="A36" s="336"/>
      <c r="B36" s="8" t="s">
        <v>970</v>
      </c>
      <c r="C36" s="284"/>
      <c r="D36" s="284"/>
      <c r="E36" s="284"/>
      <c r="F36" s="284"/>
      <c r="G36" s="284"/>
      <c r="H36" s="284"/>
    </row>
    <row r="37" spans="1:8" ht="17.100000000000001" customHeight="1" x14ac:dyDescent="0.2">
      <c r="A37" s="276">
        <v>381000</v>
      </c>
      <c r="B37" s="239" t="s">
        <v>396</v>
      </c>
      <c r="C37" s="281"/>
      <c r="D37" s="281"/>
      <c r="E37" s="281"/>
      <c r="F37" s="281"/>
      <c r="G37" s="281"/>
      <c r="H37" s="284">
        <f t="shared" ref="H37:H47" si="4">SUM(C37:G37)</f>
        <v>0</v>
      </c>
    </row>
    <row r="38" spans="1:8" ht="17.100000000000001" customHeight="1" x14ac:dyDescent="0.2">
      <c r="A38" s="276">
        <v>381000</v>
      </c>
      <c r="B38" s="239" t="s">
        <v>930</v>
      </c>
      <c r="C38" s="281"/>
      <c r="D38" s="281"/>
      <c r="E38" s="281"/>
      <c r="F38" s="281"/>
      <c r="G38" s="281"/>
      <c r="H38" s="284">
        <f t="shared" si="4"/>
        <v>0</v>
      </c>
    </row>
    <row r="39" spans="1:8" ht="17.100000000000001" customHeight="1" x14ac:dyDescent="0.2">
      <c r="A39" s="336">
        <v>381050</v>
      </c>
      <c r="B39" s="6" t="s">
        <v>2917</v>
      </c>
      <c r="C39" s="281"/>
      <c r="D39" s="281"/>
      <c r="E39" s="281"/>
      <c r="F39" s="281"/>
      <c r="G39" s="281"/>
      <c r="H39" s="284">
        <f t="shared" si="4"/>
        <v>0</v>
      </c>
    </row>
    <row r="40" spans="1:8" ht="17.100000000000001" customHeight="1" x14ac:dyDescent="0.2">
      <c r="A40" s="276">
        <v>381070</v>
      </c>
      <c r="B40" s="239" t="s">
        <v>453</v>
      </c>
      <c r="C40" s="281"/>
      <c r="D40" s="281"/>
      <c r="E40" s="281"/>
      <c r="F40" s="281"/>
      <c r="G40" s="281"/>
      <c r="H40" s="284">
        <f t="shared" si="4"/>
        <v>0</v>
      </c>
    </row>
    <row r="41" spans="1:8" ht="17.100000000000001" customHeight="1" x14ac:dyDescent="0.2">
      <c r="A41" s="276">
        <v>382010</v>
      </c>
      <c r="B41" s="239" t="s">
        <v>971</v>
      </c>
      <c r="C41" s="281"/>
      <c r="D41" s="281"/>
      <c r="E41" s="281"/>
      <c r="F41" s="281"/>
      <c r="G41" s="281"/>
      <c r="H41" s="284">
        <f t="shared" si="4"/>
        <v>0</v>
      </c>
    </row>
    <row r="42" spans="1:8" ht="17.100000000000001" customHeight="1" x14ac:dyDescent="0.2">
      <c r="A42" s="276">
        <v>383000</v>
      </c>
      <c r="B42" s="239" t="s">
        <v>972</v>
      </c>
      <c r="C42" s="281"/>
      <c r="D42" s="281"/>
      <c r="E42" s="281"/>
      <c r="F42" s="281"/>
      <c r="G42" s="281"/>
      <c r="H42" s="284">
        <f t="shared" si="4"/>
        <v>0</v>
      </c>
    </row>
    <row r="43" spans="1:8" ht="17.100000000000001" customHeight="1" x14ac:dyDescent="0.2">
      <c r="A43" s="276">
        <v>520000</v>
      </c>
      <c r="B43" s="239" t="s">
        <v>1394</v>
      </c>
      <c r="C43" s="281"/>
      <c r="D43" s="281"/>
      <c r="E43" s="281"/>
      <c r="F43" s="281"/>
      <c r="G43" s="281"/>
      <c r="H43" s="284">
        <f t="shared" si="4"/>
        <v>0</v>
      </c>
    </row>
    <row r="44" spans="1:8" ht="17.100000000000001" customHeight="1" x14ac:dyDescent="0.2">
      <c r="A44" s="276">
        <v>384000</v>
      </c>
      <c r="B44" s="239" t="s">
        <v>1365</v>
      </c>
      <c r="C44" s="281"/>
      <c r="D44" s="281"/>
      <c r="E44" s="281"/>
      <c r="F44" s="281"/>
      <c r="G44" s="281"/>
      <c r="H44" s="284">
        <f t="shared" si="4"/>
        <v>0</v>
      </c>
    </row>
    <row r="45" spans="1:8" ht="17.100000000000001" customHeight="1" x14ac:dyDescent="0.2">
      <c r="A45" s="276">
        <v>385000</v>
      </c>
      <c r="B45" s="239" t="s">
        <v>1362</v>
      </c>
      <c r="C45" s="281"/>
      <c r="D45" s="281"/>
      <c r="E45" s="281"/>
      <c r="F45" s="281"/>
      <c r="G45" s="281"/>
      <c r="H45" s="284">
        <f t="shared" si="4"/>
        <v>0</v>
      </c>
    </row>
    <row r="46" spans="1:8" ht="17.100000000000001" customHeight="1" x14ac:dyDescent="0.2">
      <c r="A46" s="276">
        <v>524000</v>
      </c>
      <c r="B46" s="239" t="s">
        <v>1366</v>
      </c>
      <c r="C46" s="281"/>
      <c r="D46" s="281"/>
      <c r="E46" s="281"/>
      <c r="F46" s="281"/>
      <c r="G46" s="281"/>
      <c r="H46" s="284">
        <f t="shared" si="4"/>
        <v>0</v>
      </c>
    </row>
    <row r="47" spans="1:8" ht="17.100000000000001" customHeight="1" thickBot="1" x14ac:dyDescent="0.25">
      <c r="A47" s="276">
        <v>525000</v>
      </c>
      <c r="B47" s="239" t="s">
        <v>1368</v>
      </c>
      <c r="C47" s="286"/>
      <c r="D47" s="286"/>
      <c r="E47" s="286"/>
      <c r="F47" s="286"/>
      <c r="G47" s="286"/>
      <c r="H47" s="286">
        <f t="shared" si="4"/>
        <v>0</v>
      </c>
    </row>
    <row r="48" spans="1:8" ht="17.100000000000001" customHeight="1" thickBot="1" x14ac:dyDescent="0.3">
      <c r="A48" s="336"/>
      <c r="B48" s="9" t="s">
        <v>207</v>
      </c>
      <c r="C48" s="286">
        <f t="shared" ref="C48:H48" si="5">SUM(C36:C47)</f>
        <v>0</v>
      </c>
      <c r="D48" s="286">
        <f t="shared" si="5"/>
        <v>0</v>
      </c>
      <c r="E48" s="286">
        <f t="shared" si="5"/>
        <v>0</v>
      </c>
      <c r="F48" s="286">
        <f t="shared" si="5"/>
        <v>0</v>
      </c>
      <c r="G48" s="286">
        <f t="shared" si="5"/>
        <v>0</v>
      </c>
      <c r="H48" s="286">
        <f t="shared" si="5"/>
        <v>0</v>
      </c>
    </row>
    <row r="49" spans="1:8" ht="17.100000000000001" customHeight="1" x14ac:dyDescent="0.25">
      <c r="A49" s="336"/>
      <c r="B49" s="9" t="s">
        <v>147</v>
      </c>
      <c r="C49" s="284">
        <f t="shared" ref="C49:H49" si="6">+C35+C48</f>
        <v>0</v>
      </c>
      <c r="D49" s="284">
        <f t="shared" si="6"/>
        <v>0</v>
      </c>
      <c r="E49" s="284">
        <f t="shared" si="6"/>
        <v>0</v>
      </c>
      <c r="F49" s="284">
        <f t="shared" si="6"/>
        <v>0</v>
      </c>
      <c r="G49" s="284">
        <f t="shared" si="6"/>
        <v>0</v>
      </c>
      <c r="H49" s="284">
        <f t="shared" si="6"/>
        <v>0</v>
      </c>
    </row>
    <row r="50" spans="1:8" ht="30" customHeight="1" x14ac:dyDescent="0.25">
      <c r="A50" s="276"/>
      <c r="B50" s="294" t="str">
        <f>+'GENERAL FUND-OPERATING(48-53)'!B295</f>
        <v>Fund balances - July 1, 2022 as previously reported</v>
      </c>
      <c r="C50" s="281"/>
      <c r="D50" s="281"/>
      <c r="E50" s="281"/>
      <c r="F50" s="281"/>
      <c r="G50" s="281"/>
      <c r="H50" s="284">
        <f>SUM(C50:G50)</f>
        <v>0</v>
      </c>
    </row>
    <row r="51" spans="1:8" ht="18" customHeight="1" thickBot="1" x14ac:dyDescent="0.3">
      <c r="A51" s="276"/>
      <c r="B51" s="244" t="s">
        <v>579</v>
      </c>
      <c r="C51" s="283"/>
      <c r="D51" s="283"/>
      <c r="E51" s="283"/>
      <c r="F51" s="283"/>
      <c r="G51" s="283"/>
      <c r="H51" s="286">
        <f>SUM(C51:G51)</f>
        <v>0</v>
      </c>
    </row>
    <row r="52" spans="1:8" ht="30" customHeight="1" thickBot="1" x14ac:dyDescent="0.3">
      <c r="A52" s="239"/>
      <c r="B52" s="294" t="str">
        <f>+'GENERAL FUND-OPERATING(48-53)'!B297</f>
        <v>Fund balances - July 1, 2022 as restated</v>
      </c>
      <c r="C52" s="284">
        <f>+C50+C51</f>
        <v>0</v>
      </c>
      <c r="D52" s="284">
        <f>+D50+D51</f>
        <v>0</v>
      </c>
      <c r="E52" s="284">
        <f>+E50+E51</f>
        <v>0</v>
      </c>
      <c r="F52" s="284">
        <f>+F50+F51</f>
        <v>0</v>
      </c>
      <c r="G52" s="284">
        <f>+G50+G51</f>
        <v>0</v>
      </c>
      <c r="H52" s="286">
        <f>SUM(C52:G52)</f>
        <v>0</v>
      </c>
    </row>
    <row r="53" spans="1:8" ht="18" customHeight="1" thickBot="1" x14ac:dyDescent="0.3">
      <c r="A53" s="239"/>
      <c r="B53" s="244" t="str">
        <f>+'GENERAL FUND-OPERATING(48-53)'!B298</f>
        <v>Fund balances - June 30, 2023</v>
      </c>
      <c r="C53" s="341">
        <f>+C49+C52</f>
        <v>0</v>
      </c>
      <c r="D53" s="341">
        <f>+D49+D52</f>
        <v>0</v>
      </c>
      <c r="E53" s="341">
        <f>+E49+E52</f>
        <v>0</v>
      </c>
      <c r="F53" s="341">
        <f>+F49+F52</f>
        <v>0</v>
      </c>
      <c r="G53" s="341">
        <f>+G49+G52</f>
        <v>0</v>
      </c>
      <c r="H53" s="341">
        <f>SUM(C53:G53)</f>
        <v>0</v>
      </c>
    </row>
    <row r="54" spans="1:8" ht="15.75" thickTop="1" x14ac:dyDescent="0.2">
      <c r="A54" s="239"/>
      <c r="B54" s="239"/>
      <c r="C54" s="239"/>
      <c r="D54" s="239"/>
      <c r="E54" s="239"/>
      <c r="F54" s="239"/>
      <c r="G54" s="239"/>
      <c r="H54" s="239"/>
    </row>
    <row r="55" spans="1:8" ht="15.75" x14ac:dyDescent="0.25">
      <c r="A55" s="239"/>
      <c r="B55" s="239"/>
      <c r="C55" s="329" t="s">
        <v>1696</v>
      </c>
      <c r="D55" s="239"/>
      <c r="E55" s="239"/>
      <c r="F55" s="329" t="s">
        <v>1697</v>
      </c>
      <c r="G55" s="239"/>
      <c r="H55" s="239"/>
    </row>
    <row r="56" spans="1:8" ht="15" x14ac:dyDescent="0.2">
      <c r="A56" s="239"/>
      <c r="B56" s="239"/>
      <c r="C56" s="239"/>
      <c r="D56" s="239"/>
      <c r="E56" s="239"/>
      <c r="F56" s="239"/>
      <c r="G56" s="239"/>
      <c r="H56" s="239"/>
    </row>
    <row r="57" spans="1:8" ht="15" x14ac:dyDescent="0.2">
      <c r="A57" s="239"/>
      <c r="B57" s="239"/>
      <c r="C57" s="239"/>
      <c r="D57" s="239"/>
      <c r="E57" s="239"/>
      <c r="F57" s="239"/>
      <c r="G57" s="239"/>
      <c r="H57" s="239"/>
    </row>
    <row r="58" spans="1:8" ht="15" x14ac:dyDescent="0.2">
      <c r="A58" s="239"/>
      <c r="B58" s="239"/>
      <c r="C58" s="239"/>
      <c r="D58" s="239"/>
      <c r="E58" s="239"/>
      <c r="F58" s="239"/>
      <c r="G58" s="239"/>
      <c r="H58" s="239"/>
    </row>
    <row r="59" spans="1:8" ht="15" x14ac:dyDescent="0.2">
      <c r="A59" s="239"/>
      <c r="B59" s="239"/>
      <c r="C59" s="239"/>
      <c r="D59" s="239"/>
      <c r="E59" s="239"/>
      <c r="F59" s="239"/>
      <c r="G59" s="239"/>
      <c r="H59" s="239"/>
    </row>
    <row r="60" spans="1:8" ht="15" x14ac:dyDescent="0.2">
      <c r="A60" s="239"/>
      <c r="B60" s="239"/>
      <c r="C60" s="239"/>
      <c r="D60" s="239"/>
      <c r="E60" s="239"/>
      <c r="F60" s="239"/>
      <c r="G60" s="239"/>
      <c r="H60" s="239"/>
    </row>
    <row r="61" spans="1:8" ht="15" x14ac:dyDescent="0.2">
      <c r="A61" s="239"/>
      <c r="B61" s="239"/>
      <c r="C61" s="239"/>
      <c r="D61" s="239"/>
      <c r="E61" s="239"/>
      <c r="F61" s="239"/>
      <c r="G61" s="239"/>
      <c r="H61" s="239"/>
    </row>
    <row r="62" spans="1:8" ht="15" x14ac:dyDescent="0.2">
      <c r="A62" s="239"/>
      <c r="B62" s="239"/>
      <c r="C62" s="239"/>
      <c r="D62" s="239"/>
      <c r="E62" s="239"/>
      <c r="F62" s="239"/>
      <c r="G62" s="239"/>
      <c r="H62" s="239"/>
    </row>
    <row r="63" spans="1:8" ht="15" x14ac:dyDescent="0.2">
      <c r="A63" s="239"/>
      <c r="B63" s="239"/>
      <c r="C63" s="239"/>
      <c r="D63" s="239"/>
      <c r="E63" s="239"/>
      <c r="F63" s="239"/>
      <c r="G63" s="239"/>
      <c r="H63" s="239"/>
    </row>
    <row r="64" spans="1:8" ht="15" x14ac:dyDescent="0.2">
      <c r="A64" s="239"/>
      <c r="B64" s="239"/>
      <c r="C64" s="239"/>
      <c r="D64" s="239"/>
      <c r="E64" s="239"/>
      <c r="F64" s="239"/>
      <c r="G64" s="239"/>
      <c r="H64" s="239"/>
    </row>
    <row r="65" spans="1:8" ht="15" x14ac:dyDescent="0.2">
      <c r="A65" s="239"/>
      <c r="B65" s="239"/>
      <c r="C65" s="239"/>
      <c r="D65" s="239"/>
      <c r="E65" s="239"/>
      <c r="F65" s="239"/>
      <c r="G65" s="239"/>
      <c r="H65" s="239"/>
    </row>
    <row r="66" spans="1:8" ht="15" x14ac:dyDescent="0.2">
      <c r="A66" s="239"/>
      <c r="B66" s="239"/>
      <c r="C66" s="239"/>
      <c r="D66" s="239"/>
      <c r="E66" s="239"/>
      <c r="F66" s="239"/>
      <c r="G66" s="239"/>
      <c r="H66" s="239"/>
    </row>
    <row r="67" spans="1:8" ht="15" x14ac:dyDescent="0.2">
      <c r="A67" s="239"/>
      <c r="B67" s="239"/>
      <c r="C67" s="239"/>
      <c r="D67" s="239"/>
      <c r="E67" s="239"/>
      <c r="F67" s="239"/>
      <c r="G67" s="239"/>
      <c r="H67" s="239"/>
    </row>
    <row r="68" spans="1:8" ht="15" x14ac:dyDescent="0.2">
      <c r="A68" s="239"/>
      <c r="B68" s="239"/>
      <c r="C68" s="239"/>
      <c r="D68" s="239"/>
      <c r="E68" s="239"/>
      <c r="F68" s="239"/>
      <c r="G68" s="239"/>
      <c r="H68" s="239"/>
    </row>
    <row r="69" spans="1:8" ht="15" x14ac:dyDescent="0.2">
      <c r="A69" s="239"/>
      <c r="B69" s="239"/>
      <c r="C69" s="239"/>
      <c r="D69" s="239"/>
      <c r="E69" s="239"/>
      <c r="F69" s="239"/>
      <c r="G69" s="239"/>
      <c r="H69" s="239"/>
    </row>
    <row r="70" spans="1:8" ht="15" x14ac:dyDescent="0.2">
      <c r="A70" s="239"/>
      <c r="B70" s="239"/>
      <c r="C70" s="239"/>
      <c r="D70" s="239"/>
      <c r="E70" s="239"/>
      <c r="F70" s="239"/>
      <c r="G70" s="239"/>
      <c r="H70" s="239"/>
    </row>
    <row r="71" spans="1:8" ht="15" x14ac:dyDescent="0.2">
      <c r="A71" s="239"/>
      <c r="B71" s="239"/>
      <c r="C71" s="239"/>
      <c r="D71" s="239"/>
      <c r="E71" s="239"/>
      <c r="F71" s="239"/>
      <c r="G71" s="239"/>
      <c r="H71" s="239"/>
    </row>
    <row r="72" spans="1:8" ht="15" x14ac:dyDescent="0.2">
      <c r="A72" s="239"/>
      <c r="B72" s="239"/>
      <c r="C72" s="239"/>
      <c r="D72" s="239"/>
      <c r="E72" s="239"/>
      <c r="F72" s="239"/>
      <c r="G72" s="239"/>
      <c r="H72" s="239"/>
    </row>
    <row r="73" spans="1:8" ht="15" x14ac:dyDescent="0.2">
      <c r="A73" s="239"/>
      <c r="B73" s="239"/>
      <c r="C73" s="239"/>
      <c r="D73" s="239"/>
      <c r="E73" s="239"/>
      <c r="F73" s="239"/>
      <c r="G73" s="239"/>
      <c r="H73" s="239"/>
    </row>
    <row r="74" spans="1:8" ht="15" x14ac:dyDescent="0.2">
      <c r="A74" s="239"/>
      <c r="B74" s="239"/>
      <c r="C74" s="239"/>
      <c r="D74" s="239"/>
      <c r="E74" s="239"/>
      <c r="F74" s="239"/>
      <c r="G74" s="239"/>
      <c r="H74" s="239"/>
    </row>
    <row r="75" spans="1:8" ht="15" x14ac:dyDescent="0.2">
      <c r="A75" s="239"/>
      <c r="B75" s="239"/>
      <c r="C75" s="239"/>
      <c r="D75" s="239"/>
      <c r="E75" s="239"/>
      <c r="F75" s="239"/>
      <c r="G75" s="239"/>
      <c r="H75" s="239"/>
    </row>
    <row r="76" spans="1:8" ht="15" x14ac:dyDescent="0.2">
      <c r="A76" s="239"/>
      <c r="B76" s="239"/>
      <c r="C76" s="239"/>
      <c r="D76" s="239"/>
      <c r="E76" s="239"/>
      <c r="F76" s="239"/>
      <c r="G76" s="239"/>
      <c r="H76" s="239"/>
    </row>
    <row r="77" spans="1:8" ht="15" x14ac:dyDescent="0.2">
      <c r="A77" s="239"/>
      <c r="B77" s="239"/>
      <c r="C77" s="239"/>
      <c r="D77" s="239"/>
      <c r="E77" s="239"/>
      <c r="F77" s="239"/>
      <c r="G77" s="239"/>
      <c r="H77" s="239"/>
    </row>
    <row r="78" spans="1:8" ht="15" x14ac:dyDescent="0.2">
      <c r="A78" s="239"/>
      <c r="B78" s="239"/>
      <c r="C78" s="239"/>
      <c r="D78" s="239"/>
      <c r="E78" s="239"/>
      <c r="F78" s="239"/>
      <c r="G78" s="239"/>
      <c r="H78" s="239"/>
    </row>
    <row r="79" spans="1:8" ht="15" x14ac:dyDescent="0.2">
      <c r="A79" s="239"/>
      <c r="B79" s="239"/>
      <c r="C79" s="239"/>
      <c r="D79" s="239"/>
      <c r="E79" s="239"/>
      <c r="F79" s="239"/>
      <c r="G79" s="239"/>
      <c r="H79" s="239"/>
    </row>
    <row r="80" spans="1:8" ht="15" x14ac:dyDescent="0.2">
      <c r="A80" s="239"/>
      <c r="B80" s="239"/>
      <c r="C80" s="239"/>
      <c r="D80" s="239"/>
      <c r="E80" s="239"/>
      <c r="F80" s="239"/>
      <c r="G80" s="239"/>
      <c r="H80" s="239"/>
    </row>
    <row r="81" spans="1:8" ht="15" x14ac:dyDescent="0.2">
      <c r="A81" s="239"/>
      <c r="B81" s="239"/>
      <c r="C81" s="239"/>
      <c r="D81" s="239"/>
      <c r="E81" s="239"/>
      <c r="F81" s="239"/>
      <c r="G81" s="239"/>
      <c r="H81" s="239"/>
    </row>
    <row r="82" spans="1:8" ht="15" x14ac:dyDescent="0.2">
      <c r="A82" s="239"/>
      <c r="B82" s="239"/>
      <c r="C82" s="239"/>
      <c r="D82" s="239"/>
      <c r="E82" s="239"/>
      <c r="F82" s="239"/>
      <c r="G82" s="239"/>
      <c r="H82" s="239"/>
    </row>
    <row r="83" spans="1:8" ht="15" x14ac:dyDescent="0.2">
      <c r="A83" s="239"/>
      <c r="B83" s="239"/>
      <c r="C83" s="239"/>
      <c r="D83" s="239"/>
      <c r="E83" s="239"/>
      <c r="F83" s="239"/>
      <c r="G83" s="239"/>
      <c r="H83" s="239"/>
    </row>
    <row r="84" spans="1:8" ht="15" x14ac:dyDescent="0.2">
      <c r="A84" s="239"/>
      <c r="B84" s="239"/>
      <c r="C84" s="239"/>
      <c r="D84" s="239"/>
      <c r="E84" s="239"/>
      <c r="F84" s="239"/>
      <c r="G84" s="239"/>
      <c r="H84" s="239"/>
    </row>
    <row r="85" spans="1:8" ht="15" x14ac:dyDescent="0.2">
      <c r="A85" s="239"/>
      <c r="B85" s="239"/>
      <c r="C85" s="239"/>
      <c r="D85" s="239"/>
      <c r="E85" s="239"/>
      <c r="F85" s="239"/>
      <c r="G85" s="239"/>
      <c r="H85" s="239"/>
    </row>
    <row r="86" spans="1:8" ht="15" x14ac:dyDescent="0.2">
      <c r="A86" s="239"/>
      <c r="B86" s="239"/>
      <c r="C86" s="239"/>
      <c r="D86" s="239"/>
      <c r="E86" s="239"/>
      <c r="F86" s="239"/>
      <c r="G86" s="239"/>
      <c r="H86" s="239"/>
    </row>
    <row r="87" spans="1:8" ht="15" x14ac:dyDescent="0.2">
      <c r="A87" s="239"/>
      <c r="B87" s="239"/>
      <c r="C87" s="239"/>
      <c r="D87" s="239"/>
      <c r="E87" s="239"/>
      <c r="F87" s="239"/>
      <c r="G87" s="239"/>
      <c r="H87" s="239"/>
    </row>
    <row r="88" spans="1:8" ht="15" x14ac:dyDescent="0.2">
      <c r="A88" s="239"/>
      <c r="B88" s="239"/>
      <c r="C88" s="239"/>
      <c r="D88" s="239"/>
      <c r="E88" s="239"/>
      <c r="F88" s="239"/>
      <c r="G88" s="239"/>
      <c r="H88" s="239"/>
    </row>
    <row r="89" spans="1:8" ht="15" x14ac:dyDescent="0.2">
      <c r="A89" s="239"/>
      <c r="B89" s="239"/>
      <c r="C89" s="239"/>
      <c r="D89" s="239"/>
      <c r="E89" s="239"/>
      <c r="F89" s="239"/>
      <c r="G89" s="239"/>
      <c r="H89" s="239"/>
    </row>
    <row r="90" spans="1:8" ht="15" x14ac:dyDescent="0.2">
      <c r="A90" s="239"/>
      <c r="B90" s="239"/>
      <c r="C90" s="239"/>
      <c r="D90" s="239"/>
      <c r="E90" s="239"/>
      <c r="F90" s="239"/>
      <c r="G90" s="239"/>
      <c r="H90" s="239"/>
    </row>
    <row r="91" spans="1:8" ht="15" x14ac:dyDescent="0.2">
      <c r="A91" s="239"/>
      <c r="B91" s="239"/>
      <c r="C91" s="239"/>
      <c r="D91" s="239"/>
      <c r="E91" s="239"/>
      <c r="F91" s="239"/>
      <c r="G91" s="239"/>
      <c r="H91" s="239"/>
    </row>
    <row r="92" spans="1:8" ht="15" x14ac:dyDescent="0.2">
      <c r="A92" s="239"/>
      <c r="B92" s="239"/>
      <c r="C92" s="239"/>
      <c r="D92" s="239"/>
      <c r="E92" s="239"/>
      <c r="F92" s="239"/>
      <c r="G92" s="239"/>
      <c r="H92" s="239"/>
    </row>
    <row r="93" spans="1:8" ht="15" x14ac:dyDescent="0.2">
      <c r="A93" s="239"/>
      <c r="B93" s="239"/>
      <c r="C93" s="239"/>
      <c r="D93" s="239"/>
      <c r="E93" s="239"/>
      <c r="F93" s="239"/>
      <c r="G93" s="239"/>
      <c r="H93" s="239"/>
    </row>
    <row r="94" spans="1:8" ht="15" x14ac:dyDescent="0.2">
      <c r="A94" s="239"/>
      <c r="B94" s="239"/>
      <c r="C94" s="239"/>
      <c r="D94" s="239"/>
      <c r="E94" s="239"/>
      <c r="F94" s="239"/>
      <c r="G94" s="239"/>
      <c r="H94" s="239"/>
    </row>
    <row r="95" spans="1:8" ht="15" x14ac:dyDescent="0.2">
      <c r="A95" s="239"/>
      <c r="B95" s="239"/>
      <c r="C95" s="239"/>
      <c r="D95" s="239"/>
      <c r="E95" s="239"/>
      <c r="F95" s="239"/>
      <c r="G95" s="239"/>
      <c r="H95" s="239"/>
    </row>
    <row r="96" spans="1:8" ht="15" x14ac:dyDescent="0.2">
      <c r="A96" s="239"/>
      <c r="B96" s="239"/>
      <c r="C96" s="239"/>
      <c r="D96" s="239"/>
      <c r="E96" s="239"/>
      <c r="F96" s="239"/>
      <c r="G96" s="239"/>
      <c r="H96" s="239"/>
    </row>
    <row r="97" spans="1:8" ht="15" x14ac:dyDescent="0.2">
      <c r="A97" s="239"/>
      <c r="B97" s="239"/>
      <c r="C97" s="239"/>
      <c r="D97" s="239"/>
      <c r="E97" s="239"/>
      <c r="F97" s="239"/>
      <c r="G97" s="239"/>
      <c r="H97" s="239"/>
    </row>
    <row r="98" spans="1:8" ht="15" x14ac:dyDescent="0.2">
      <c r="A98" s="239"/>
      <c r="B98" s="239"/>
      <c r="C98" s="239"/>
      <c r="D98" s="239"/>
      <c r="E98" s="239"/>
      <c r="F98" s="239"/>
      <c r="G98" s="239"/>
      <c r="H98" s="239"/>
    </row>
    <row r="99" spans="1:8" ht="15" x14ac:dyDescent="0.2">
      <c r="A99" s="239"/>
      <c r="B99" s="239"/>
      <c r="C99" s="239"/>
      <c r="D99" s="239"/>
      <c r="E99" s="239"/>
      <c r="F99" s="239"/>
      <c r="G99" s="239"/>
      <c r="H99" s="239"/>
    </row>
    <row r="100" spans="1:8" ht="15" x14ac:dyDescent="0.2">
      <c r="A100" s="239"/>
      <c r="B100" s="239"/>
      <c r="C100" s="239"/>
      <c r="D100" s="239"/>
      <c r="E100" s="239"/>
      <c r="F100" s="239"/>
      <c r="G100" s="239"/>
      <c r="H100" s="239"/>
    </row>
    <row r="101" spans="1:8" ht="15" x14ac:dyDescent="0.2">
      <c r="A101" s="239"/>
      <c r="B101" s="239"/>
      <c r="C101" s="239"/>
      <c r="D101" s="239"/>
      <c r="E101" s="239"/>
      <c r="F101" s="239"/>
      <c r="G101" s="239"/>
      <c r="H101" s="239"/>
    </row>
    <row r="102" spans="1:8" ht="15" x14ac:dyDescent="0.2">
      <c r="A102" s="239"/>
      <c r="B102" s="239"/>
      <c r="C102" s="239"/>
      <c r="D102" s="239"/>
      <c r="E102" s="239"/>
      <c r="F102" s="239"/>
      <c r="G102" s="239"/>
      <c r="H102" s="239"/>
    </row>
    <row r="103" spans="1:8" ht="15" x14ac:dyDescent="0.2">
      <c r="A103" s="239"/>
      <c r="B103" s="239"/>
      <c r="C103" s="239"/>
      <c r="D103" s="239"/>
      <c r="E103" s="239"/>
      <c r="F103" s="239"/>
      <c r="G103" s="239"/>
      <c r="H103" s="239"/>
    </row>
    <row r="104" spans="1:8" ht="15" x14ac:dyDescent="0.2">
      <c r="A104" s="239"/>
      <c r="B104" s="239"/>
      <c r="C104" s="239"/>
      <c r="D104" s="239"/>
      <c r="E104" s="239"/>
      <c r="F104" s="239"/>
      <c r="G104" s="239"/>
      <c r="H104" s="239"/>
    </row>
    <row r="105" spans="1:8" ht="15" x14ac:dyDescent="0.2">
      <c r="A105" s="239"/>
      <c r="B105" s="239"/>
      <c r="C105" s="239"/>
      <c r="D105" s="239"/>
      <c r="E105" s="239"/>
      <c r="F105" s="239"/>
      <c r="G105" s="239"/>
      <c r="H105" s="239"/>
    </row>
    <row r="106" spans="1:8" ht="15" x14ac:dyDescent="0.2">
      <c r="A106" s="239"/>
      <c r="B106" s="239"/>
      <c r="C106" s="239"/>
      <c r="D106" s="239"/>
      <c r="E106" s="239"/>
      <c r="F106" s="239"/>
      <c r="G106" s="239"/>
      <c r="H106" s="239"/>
    </row>
    <row r="107" spans="1:8" ht="15" x14ac:dyDescent="0.2">
      <c r="A107" s="239"/>
      <c r="B107" s="239"/>
      <c r="C107" s="239"/>
      <c r="D107" s="239"/>
      <c r="E107" s="239"/>
      <c r="F107" s="239"/>
      <c r="G107" s="239"/>
      <c r="H107" s="239"/>
    </row>
    <row r="108" spans="1:8" ht="15" x14ac:dyDescent="0.2">
      <c r="A108" s="239"/>
      <c r="B108" s="239"/>
      <c r="C108" s="239"/>
      <c r="D108" s="239"/>
      <c r="E108" s="239"/>
      <c r="F108" s="239"/>
      <c r="G108" s="239"/>
      <c r="H108" s="239"/>
    </row>
    <row r="109" spans="1:8" ht="15" x14ac:dyDescent="0.2">
      <c r="A109" s="239"/>
      <c r="B109" s="239"/>
      <c r="C109" s="239"/>
      <c r="D109" s="239"/>
      <c r="E109" s="239"/>
      <c r="F109" s="239"/>
      <c r="G109" s="239"/>
      <c r="H109" s="239"/>
    </row>
    <row r="110" spans="1:8" ht="15" x14ac:dyDescent="0.2">
      <c r="A110" s="239"/>
      <c r="B110" s="239"/>
      <c r="C110" s="239"/>
      <c r="D110" s="239"/>
      <c r="E110" s="239"/>
      <c r="F110" s="239"/>
      <c r="G110" s="239"/>
      <c r="H110" s="239"/>
    </row>
    <row r="111" spans="1:8" ht="15" x14ac:dyDescent="0.2">
      <c r="A111" s="239"/>
      <c r="B111" s="239"/>
      <c r="C111" s="239"/>
      <c r="D111" s="239"/>
      <c r="E111" s="239"/>
      <c r="F111" s="239"/>
      <c r="G111" s="239"/>
      <c r="H111" s="239"/>
    </row>
    <row r="112" spans="1:8" ht="15" x14ac:dyDescent="0.2">
      <c r="A112" s="239"/>
      <c r="B112" s="239"/>
      <c r="C112" s="239"/>
      <c r="D112" s="239"/>
      <c r="E112" s="239"/>
      <c r="F112" s="239"/>
      <c r="G112" s="239"/>
      <c r="H112" s="239"/>
    </row>
    <row r="113" spans="1:8" ht="15" x14ac:dyDescent="0.2">
      <c r="A113" s="239"/>
      <c r="B113" s="239"/>
      <c r="C113" s="239"/>
      <c r="D113" s="239"/>
      <c r="E113" s="239"/>
      <c r="F113" s="239"/>
      <c r="G113" s="239"/>
      <c r="H113" s="239"/>
    </row>
    <row r="114" spans="1:8" ht="15" x14ac:dyDescent="0.2">
      <c r="A114" s="239"/>
      <c r="B114" s="239"/>
      <c r="C114" s="239"/>
      <c r="D114" s="239"/>
      <c r="E114" s="239"/>
      <c r="F114" s="239"/>
      <c r="G114" s="239"/>
      <c r="H114" s="239"/>
    </row>
    <row r="115" spans="1:8" ht="15" x14ac:dyDescent="0.2">
      <c r="A115" s="239"/>
      <c r="B115" s="239"/>
      <c r="C115" s="239"/>
      <c r="D115" s="239"/>
      <c r="E115" s="239"/>
      <c r="F115" s="239"/>
      <c r="G115" s="239"/>
      <c r="H115" s="239"/>
    </row>
    <row r="116" spans="1:8" ht="15" x14ac:dyDescent="0.2">
      <c r="A116" s="239"/>
      <c r="B116" s="239"/>
      <c r="C116" s="239"/>
      <c r="D116" s="239"/>
      <c r="E116" s="239"/>
      <c r="F116" s="239"/>
      <c r="G116" s="239"/>
      <c r="H116" s="239"/>
    </row>
    <row r="117" spans="1:8" ht="15" x14ac:dyDescent="0.2">
      <c r="A117" s="239"/>
      <c r="B117" s="239"/>
      <c r="C117" s="239"/>
      <c r="D117" s="239"/>
      <c r="E117" s="239"/>
      <c r="F117" s="239"/>
      <c r="G117" s="239"/>
      <c r="H117" s="239"/>
    </row>
    <row r="118" spans="1:8" ht="15" x14ac:dyDescent="0.2">
      <c r="A118" s="239"/>
      <c r="B118" s="239"/>
      <c r="C118" s="239"/>
      <c r="D118" s="239"/>
      <c r="E118" s="239"/>
      <c r="F118" s="239"/>
      <c r="G118" s="239"/>
      <c r="H118" s="239"/>
    </row>
  </sheetData>
  <sheetProtection algorithmName="SHA-512" hashValue="155I9wQcWbWTvK6AmQDF1ak0hc9t9O9XIzbooL9mshE2BYoiA/3AS355W51XqZb0WsvuhxDTM9vWYMTI7q/QiA==" saltValue="4OWZXyCoqGfkvD664+ezzw=="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D8" sqref="D8"/>
    </sheetView>
  </sheetViews>
  <sheetFormatPr defaultColWidth="8.85546875" defaultRowHeight="12.75" x14ac:dyDescent="0.2"/>
  <cols>
    <col min="1" max="1" width="4.7109375" style="237" customWidth="1"/>
    <col min="2" max="2" width="12.7109375" style="237" customWidth="1"/>
    <col min="3" max="3" width="55.7109375" style="237" customWidth="1"/>
    <col min="4" max="8" width="18.7109375" style="237" customWidth="1"/>
    <col min="9" max="16384" width="8.85546875" style="237"/>
  </cols>
  <sheetData>
    <row r="1" spans="1:8" ht="18" x14ac:dyDescent="0.25">
      <c r="B1" s="252"/>
      <c r="C1" s="235">
        <f>+'TABLE OF CONTENTS'!A1</f>
        <v>0</v>
      </c>
      <c r="D1" s="252"/>
      <c r="E1" s="252"/>
      <c r="F1" s="252"/>
      <c r="G1" s="252"/>
      <c r="H1" s="252"/>
    </row>
    <row r="2" spans="1:8" ht="18" x14ac:dyDescent="0.25">
      <c r="B2" s="252"/>
      <c r="C2" s="235" t="s">
        <v>1397</v>
      </c>
      <c r="D2" s="252"/>
      <c r="E2" s="252"/>
      <c r="F2" s="252"/>
      <c r="G2" s="252"/>
      <c r="H2" s="252"/>
    </row>
    <row r="3" spans="1:8" ht="18" x14ac:dyDescent="0.25">
      <c r="B3" s="252"/>
      <c r="C3" s="235" t="s">
        <v>767</v>
      </c>
      <c r="D3" s="252"/>
      <c r="E3" s="252"/>
      <c r="F3" s="252"/>
      <c r="G3" s="252"/>
      <c r="H3" s="252"/>
    </row>
    <row r="4" spans="1:8" ht="18" x14ac:dyDescent="0.25">
      <c r="B4" s="252"/>
      <c r="C4" s="238" t="str">
        <f>+'TABLE OF CONTENTS'!A4</f>
        <v>FISCAL YEAR ENDING JUNE 30, 2024</v>
      </c>
      <c r="D4" s="252"/>
      <c r="E4" s="252"/>
      <c r="F4" s="252"/>
      <c r="G4" s="252"/>
      <c r="H4" s="252"/>
    </row>
    <row r="5" spans="1:8" ht="18.75" thickBot="1" x14ac:dyDescent="0.3">
      <c r="C5" s="238"/>
      <c r="D5" s="240"/>
      <c r="E5" s="288"/>
      <c r="F5" s="288"/>
      <c r="G5" s="288"/>
      <c r="H5" s="288"/>
    </row>
    <row r="7" spans="1:8" ht="16.5" thickBot="1" x14ac:dyDescent="0.3">
      <c r="B7" s="239"/>
      <c r="C7" s="239"/>
      <c r="D7" s="240" t="s">
        <v>1100</v>
      </c>
      <c r="E7" s="241"/>
      <c r="F7" s="241"/>
      <c r="G7" s="240"/>
      <c r="H7" s="239"/>
    </row>
    <row r="8" spans="1:8" ht="15.75" x14ac:dyDescent="0.25">
      <c r="B8" s="242" t="s">
        <v>149</v>
      </c>
      <c r="C8" s="242"/>
      <c r="D8" s="242" t="s">
        <v>1474</v>
      </c>
      <c r="E8" s="242" t="s">
        <v>1474</v>
      </c>
      <c r="F8" s="242" t="s">
        <v>1474</v>
      </c>
      <c r="G8" s="242" t="s">
        <v>1474</v>
      </c>
      <c r="H8" s="6"/>
    </row>
    <row r="9" spans="1:8" ht="16.5" thickBot="1" x14ac:dyDescent="0.3">
      <c r="B9" s="243" t="s">
        <v>150</v>
      </c>
      <c r="C9" s="243" t="s">
        <v>151</v>
      </c>
      <c r="D9" s="243" t="s">
        <v>840</v>
      </c>
      <c r="E9" s="243" t="s">
        <v>840</v>
      </c>
      <c r="F9" s="243" t="s">
        <v>840</v>
      </c>
      <c r="G9" s="243" t="s">
        <v>840</v>
      </c>
      <c r="H9" s="515" t="s">
        <v>168</v>
      </c>
    </row>
    <row r="10" spans="1:8" ht="15.75" x14ac:dyDescent="0.25">
      <c r="A10"/>
      <c r="B10" s="335"/>
      <c r="C10" s="8" t="s">
        <v>880</v>
      </c>
      <c r="D10" s="296"/>
      <c r="E10" s="296"/>
      <c r="F10" s="296"/>
      <c r="G10" s="296"/>
      <c r="H10" s="296"/>
    </row>
    <row r="11" spans="1:8" customFormat="1" ht="15.75" x14ac:dyDescent="0.25">
      <c r="B11" s="335"/>
      <c r="C11" s="8" t="s">
        <v>172</v>
      </c>
      <c r="D11" s="296"/>
      <c r="E11" s="296"/>
      <c r="F11" s="296"/>
      <c r="G11" s="296"/>
      <c r="H11" s="296"/>
    </row>
    <row r="12" spans="1:8" ht="15" x14ac:dyDescent="0.2">
      <c r="A12"/>
      <c r="B12" s="336">
        <v>101000</v>
      </c>
      <c r="C12" s="6" t="s">
        <v>881</v>
      </c>
      <c r="D12" s="245"/>
      <c r="E12" s="245"/>
      <c r="F12" s="245"/>
      <c r="G12" s="245"/>
      <c r="H12" s="253">
        <f t="shared" ref="H12:H21" si="0">SUM(D12:G12)</f>
        <v>0</v>
      </c>
    </row>
    <row r="13" spans="1:8" ht="15" x14ac:dyDescent="0.2">
      <c r="A13"/>
      <c r="B13" s="336">
        <v>103000</v>
      </c>
      <c r="C13" s="6" t="s">
        <v>1003</v>
      </c>
      <c r="D13" s="245"/>
      <c r="E13" s="245"/>
      <c r="F13" s="245"/>
      <c r="G13" s="245"/>
      <c r="H13" s="253">
        <f t="shared" si="0"/>
        <v>0</v>
      </c>
    </row>
    <row r="14" spans="1:8" ht="15" x14ac:dyDescent="0.2">
      <c r="A14"/>
      <c r="B14" s="336">
        <v>101100</v>
      </c>
      <c r="C14" s="6" t="s">
        <v>715</v>
      </c>
      <c r="D14" s="245"/>
      <c r="E14" s="245"/>
      <c r="F14" s="245"/>
      <c r="G14" s="245"/>
      <c r="H14" s="253">
        <f t="shared" si="0"/>
        <v>0</v>
      </c>
    </row>
    <row r="15" spans="1:8" ht="30" x14ac:dyDescent="0.2">
      <c r="A15"/>
      <c r="B15" s="336">
        <v>110000</v>
      </c>
      <c r="C15" s="517" t="s">
        <v>1006</v>
      </c>
      <c r="D15" s="245"/>
      <c r="E15" s="245"/>
      <c r="F15" s="245"/>
      <c r="G15" s="245"/>
      <c r="H15" s="253">
        <f t="shared" si="0"/>
        <v>0</v>
      </c>
    </row>
    <row r="16" spans="1:8" ht="30" x14ac:dyDescent="0.2">
      <c r="A16"/>
      <c r="B16" s="336">
        <v>120000</v>
      </c>
      <c r="C16" s="517" t="s">
        <v>548</v>
      </c>
      <c r="D16" s="245"/>
      <c r="E16" s="245"/>
      <c r="F16" s="245"/>
      <c r="G16" s="245"/>
      <c r="H16" s="253">
        <f t="shared" si="0"/>
        <v>0</v>
      </c>
    </row>
    <row r="17" spans="1:8" ht="15" x14ac:dyDescent="0.2">
      <c r="A17"/>
      <c r="B17" s="336">
        <v>127500</v>
      </c>
      <c r="C17" s="517" t="s">
        <v>2775</v>
      </c>
      <c r="D17" s="245"/>
      <c r="E17" s="245"/>
      <c r="F17" s="245"/>
      <c r="G17" s="245"/>
      <c r="H17" s="253">
        <f t="shared" si="0"/>
        <v>0</v>
      </c>
    </row>
    <row r="18" spans="1:8" ht="15" x14ac:dyDescent="0.2">
      <c r="A18"/>
      <c r="B18" s="336">
        <v>131000</v>
      </c>
      <c r="C18" s="6" t="s">
        <v>217</v>
      </c>
      <c r="D18" s="245"/>
      <c r="E18" s="245"/>
      <c r="F18" s="245"/>
      <c r="G18" s="245"/>
      <c r="H18" s="253">
        <f t="shared" si="0"/>
        <v>0</v>
      </c>
    </row>
    <row r="19" spans="1:8" ht="15" x14ac:dyDescent="0.2">
      <c r="A19"/>
      <c r="B19" s="336">
        <v>132000</v>
      </c>
      <c r="C19" s="6" t="s">
        <v>218</v>
      </c>
      <c r="D19" s="245"/>
      <c r="E19" s="245"/>
      <c r="F19" s="245"/>
      <c r="G19" s="245"/>
      <c r="H19" s="253">
        <f t="shared" si="0"/>
        <v>0</v>
      </c>
    </row>
    <row r="20" spans="1:8" ht="15" x14ac:dyDescent="0.2">
      <c r="A20"/>
      <c r="B20" s="336">
        <v>141000</v>
      </c>
      <c r="C20" s="6" t="s">
        <v>174</v>
      </c>
      <c r="D20" s="245"/>
      <c r="E20" s="245"/>
      <c r="F20" s="245"/>
      <c r="G20" s="245"/>
      <c r="H20" s="253">
        <f t="shared" si="0"/>
        <v>0</v>
      </c>
    </row>
    <row r="21" spans="1:8" ht="15.75" thickBot="1" x14ac:dyDescent="0.25">
      <c r="A21"/>
      <c r="B21" s="336">
        <v>150000</v>
      </c>
      <c r="C21" s="6" t="s">
        <v>885</v>
      </c>
      <c r="D21" s="247"/>
      <c r="E21" s="247"/>
      <c r="F21" s="247"/>
      <c r="G21" s="247"/>
      <c r="H21" s="253">
        <f t="shared" si="0"/>
        <v>0</v>
      </c>
    </row>
    <row r="22" spans="1:8" customFormat="1" ht="16.5" thickBot="1" x14ac:dyDescent="0.3">
      <c r="B22" s="336"/>
      <c r="C22" s="9" t="s">
        <v>689</v>
      </c>
      <c r="D22" s="255">
        <f>SUM(D11:D21)</f>
        <v>0</v>
      </c>
      <c r="E22" s="255">
        <f>SUM(E11:E21)</f>
        <v>0</v>
      </c>
      <c r="F22" s="255">
        <f>SUM(F11:F21)</f>
        <v>0</v>
      </c>
      <c r="G22" s="255">
        <f>SUM(G11:G21)</f>
        <v>0</v>
      </c>
      <c r="H22" s="255">
        <f>SUM(H11:H21)</f>
        <v>0</v>
      </c>
    </row>
    <row r="23" spans="1:8" customFormat="1" ht="15.75" x14ac:dyDescent="0.25">
      <c r="B23" s="336"/>
      <c r="C23" s="8" t="s">
        <v>173</v>
      </c>
      <c r="D23" s="253"/>
      <c r="E23" s="253"/>
      <c r="F23" s="253"/>
      <c r="G23" s="253"/>
      <c r="H23" s="253"/>
    </row>
    <row r="24" spans="1:8" customFormat="1" ht="15" x14ac:dyDescent="0.2">
      <c r="B24" s="336"/>
      <c r="C24" s="6" t="s">
        <v>886</v>
      </c>
      <c r="D24" s="253"/>
      <c r="E24" s="253"/>
      <c r="F24" s="253"/>
      <c r="G24" s="253"/>
      <c r="H24" s="253"/>
    </row>
    <row r="25" spans="1:8" ht="15" x14ac:dyDescent="0.2">
      <c r="A25"/>
      <c r="B25" s="336">
        <v>102200</v>
      </c>
      <c r="C25" s="6" t="s">
        <v>1004</v>
      </c>
      <c r="D25" s="245"/>
      <c r="E25" s="245"/>
      <c r="F25" s="245"/>
      <c r="G25" s="245"/>
      <c r="H25" s="253">
        <f>SUM(D25:G25)</f>
        <v>0</v>
      </c>
    </row>
    <row r="26" spans="1:8" ht="15" x14ac:dyDescent="0.2">
      <c r="A26"/>
      <c r="B26" s="336">
        <v>102300</v>
      </c>
      <c r="C26" s="6" t="s">
        <v>1005</v>
      </c>
      <c r="D26" s="245"/>
      <c r="E26" s="245"/>
      <c r="F26" s="245"/>
      <c r="G26" s="245"/>
      <c r="H26" s="253">
        <f>SUM(D26:G26)</f>
        <v>0</v>
      </c>
    </row>
    <row r="27" spans="1:8" ht="15" x14ac:dyDescent="0.2">
      <c r="A27"/>
      <c r="B27" s="336">
        <v>127500</v>
      </c>
      <c r="C27" s="517" t="s">
        <v>2774</v>
      </c>
      <c r="D27" s="245"/>
      <c r="E27" s="245"/>
      <c r="F27" s="245"/>
      <c r="G27" s="245"/>
      <c r="H27" s="253">
        <f>SUM(D27:G27)</f>
        <v>0</v>
      </c>
    </row>
    <row r="28" spans="1:8" ht="15" x14ac:dyDescent="0.2">
      <c r="A28"/>
      <c r="B28" s="336">
        <v>133000</v>
      </c>
      <c r="C28" s="6" t="s">
        <v>1007</v>
      </c>
      <c r="D28" s="245"/>
      <c r="E28" s="245"/>
      <c r="F28" s="245"/>
      <c r="G28" s="245"/>
      <c r="H28" s="253">
        <f>SUM(D28:G28)</f>
        <v>0</v>
      </c>
    </row>
    <row r="29" spans="1:8" ht="15" customHeight="1" x14ac:dyDescent="0.2">
      <c r="A29"/>
      <c r="B29" s="336">
        <v>170000</v>
      </c>
      <c r="C29" s="6" t="s">
        <v>152</v>
      </c>
      <c r="D29" s="245"/>
      <c r="E29" s="245"/>
      <c r="F29" s="245"/>
      <c r="G29" s="245"/>
      <c r="H29" s="253">
        <f>SUM(D29:G29)</f>
        <v>0</v>
      </c>
    </row>
    <row r="30" spans="1:8" customFormat="1" ht="15" x14ac:dyDescent="0.2">
      <c r="B30" s="336">
        <v>180000</v>
      </c>
      <c r="C30" s="6" t="s">
        <v>543</v>
      </c>
      <c r="D30" s="253"/>
      <c r="E30" s="253"/>
      <c r="F30" s="253"/>
      <c r="G30" s="253"/>
      <c r="H30" s="253"/>
    </row>
    <row r="31" spans="1:8" ht="15" x14ac:dyDescent="0.2">
      <c r="A31"/>
      <c r="B31" s="336"/>
      <c r="C31" s="6" t="s">
        <v>538</v>
      </c>
      <c r="D31" s="245"/>
      <c r="E31" s="245"/>
      <c r="F31" s="245"/>
      <c r="G31" s="245"/>
      <c r="H31" s="253">
        <f t="shared" ref="H31:H41" si="1">SUM(D31:G31)</f>
        <v>0</v>
      </c>
    </row>
    <row r="32" spans="1:8" ht="15" x14ac:dyDescent="0.2">
      <c r="A32"/>
      <c r="B32" s="336"/>
      <c r="C32" s="6" t="s">
        <v>539</v>
      </c>
      <c r="D32" s="245"/>
      <c r="E32" s="245"/>
      <c r="F32" s="245"/>
      <c r="G32" s="245"/>
      <c r="H32" s="253">
        <f t="shared" si="1"/>
        <v>0</v>
      </c>
    </row>
    <row r="33" spans="1:9" ht="15" x14ac:dyDescent="0.2">
      <c r="A33"/>
      <c r="B33" s="336"/>
      <c r="C33" s="6" t="s">
        <v>524</v>
      </c>
      <c r="D33" s="245"/>
      <c r="E33" s="245"/>
      <c r="F33" s="245"/>
      <c r="G33" s="245"/>
      <c r="H33" s="253">
        <f t="shared" si="1"/>
        <v>0</v>
      </c>
    </row>
    <row r="34" spans="1:9" ht="15" x14ac:dyDescent="0.2">
      <c r="A34"/>
      <c r="B34" s="336"/>
      <c r="C34" s="6" t="s">
        <v>540</v>
      </c>
      <c r="D34" s="245"/>
      <c r="E34" s="245"/>
      <c r="F34" s="245"/>
      <c r="G34" s="245"/>
      <c r="H34" s="253">
        <f t="shared" si="1"/>
        <v>0</v>
      </c>
    </row>
    <row r="35" spans="1:9" ht="15" x14ac:dyDescent="0.2">
      <c r="A35"/>
      <c r="B35" s="336"/>
      <c r="C35" s="6" t="s">
        <v>541</v>
      </c>
      <c r="D35" s="245"/>
      <c r="E35" s="245"/>
      <c r="F35" s="245"/>
      <c r="G35" s="245"/>
      <c r="H35" s="253">
        <f t="shared" si="1"/>
        <v>0</v>
      </c>
    </row>
    <row r="36" spans="1:9" ht="15" x14ac:dyDescent="0.2">
      <c r="A36"/>
      <c r="B36" s="336"/>
      <c r="C36" s="6" t="s">
        <v>523</v>
      </c>
      <c r="D36" s="245"/>
      <c r="E36" s="245"/>
      <c r="F36" s="245"/>
      <c r="G36" s="245"/>
      <c r="H36" s="253">
        <f t="shared" si="1"/>
        <v>0</v>
      </c>
    </row>
    <row r="37" spans="1:9" ht="15" x14ac:dyDescent="0.2">
      <c r="A37"/>
      <c r="B37" s="336"/>
      <c r="C37" s="6" t="s">
        <v>542</v>
      </c>
      <c r="D37" s="245"/>
      <c r="E37" s="245"/>
      <c r="F37" s="245"/>
      <c r="G37" s="245"/>
      <c r="H37" s="253">
        <f t="shared" si="1"/>
        <v>0</v>
      </c>
    </row>
    <row r="38" spans="1:9" ht="15" x14ac:dyDescent="0.2">
      <c r="A38"/>
      <c r="B38" s="336" t="s">
        <v>2700</v>
      </c>
      <c r="C38" s="6" t="s">
        <v>2696</v>
      </c>
      <c r="D38" s="245"/>
      <c r="E38" s="245"/>
      <c r="F38" s="245"/>
      <c r="G38" s="245"/>
      <c r="H38" s="253">
        <f t="shared" si="1"/>
        <v>0</v>
      </c>
    </row>
    <row r="39" spans="1:9" ht="15" x14ac:dyDescent="0.2">
      <c r="A39"/>
      <c r="B39" s="336"/>
      <c r="C39" s="6" t="s">
        <v>2697</v>
      </c>
      <c r="D39" s="245"/>
      <c r="E39" s="245"/>
      <c r="F39" s="245"/>
      <c r="G39" s="245"/>
      <c r="H39" s="253">
        <f t="shared" si="1"/>
        <v>0</v>
      </c>
    </row>
    <row r="40" spans="1:9" ht="15" x14ac:dyDescent="0.2">
      <c r="A40"/>
      <c r="B40" s="336">
        <v>183500</v>
      </c>
      <c r="C40" s="6" t="s">
        <v>2698</v>
      </c>
      <c r="D40" s="245"/>
      <c r="E40" s="245"/>
      <c r="F40" s="245"/>
      <c r="G40" s="245"/>
      <c r="H40" s="253">
        <f t="shared" si="1"/>
        <v>0</v>
      </c>
    </row>
    <row r="41" spans="1:9" ht="15" x14ac:dyDescent="0.2">
      <c r="A41"/>
      <c r="B41" s="336"/>
      <c r="C41" s="6" t="s">
        <v>2715</v>
      </c>
      <c r="D41" s="245"/>
      <c r="E41" s="245"/>
      <c r="F41" s="245"/>
      <c r="G41" s="245"/>
      <c r="H41" s="253">
        <f t="shared" si="1"/>
        <v>0</v>
      </c>
    </row>
    <row r="42" spans="1:9" customFormat="1" ht="15.75" thickBot="1" x14ac:dyDescent="0.25">
      <c r="B42" s="336"/>
      <c r="C42" s="6" t="s">
        <v>175</v>
      </c>
      <c r="D42" s="254">
        <f>SUM(D31:D41)</f>
        <v>0</v>
      </c>
      <c r="E42" s="254">
        <f t="shared" ref="E42:G42" si="2">SUM(E31:E41)</f>
        <v>0</v>
      </c>
      <c r="F42" s="254">
        <f t="shared" si="2"/>
        <v>0</v>
      </c>
      <c r="G42" s="254">
        <f t="shared" si="2"/>
        <v>0</v>
      </c>
      <c r="H42" s="253">
        <f>SUM(D42:G42)</f>
        <v>0</v>
      </c>
    </row>
    <row r="43" spans="1:9" customFormat="1" ht="16.5" thickBot="1" x14ac:dyDescent="0.3">
      <c r="B43" s="336"/>
      <c r="C43" s="9" t="s">
        <v>688</v>
      </c>
      <c r="D43" s="255">
        <f>SUM(D25:D37)</f>
        <v>0</v>
      </c>
      <c r="E43" s="255">
        <f>SUM(E25:E37)</f>
        <v>0</v>
      </c>
      <c r="F43" s="255">
        <f>SUM(F25:F37)</f>
        <v>0</v>
      </c>
      <c r="G43" s="255">
        <f>SUM(G25:G37)</f>
        <v>0</v>
      </c>
      <c r="H43" s="255">
        <f>SUM(H25:H37)</f>
        <v>0</v>
      </c>
    </row>
    <row r="44" spans="1:9" customFormat="1" ht="16.5" thickBot="1" x14ac:dyDescent="0.3">
      <c r="B44" s="336"/>
      <c r="C44" s="516" t="s">
        <v>889</v>
      </c>
      <c r="D44" s="256">
        <f>+D22+D43</f>
        <v>0</v>
      </c>
      <c r="E44" s="256">
        <f>+E22+E43</f>
        <v>0</v>
      </c>
      <c r="F44" s="256">
        <f>+F22+F43</f>
        <v>0</v>
      </c>
      <c r="G44" s="256">
        <f>+G22+G43</f>
        <v>0</v>
      </c>
      <c r="H44" s="256">
        <f>+H22+H43</f>
        <v>0</v>
      </c>
    </row>
    <row r="45" spans="1:9" customFormat="1" ht="16.5" thickTop="1" x14ac:dyDescent="0.25">
      <c r="B45" s="336"/>
      <c r="C45" s="516"/>
      <c r="D45" s="253"/>
      <c r="E45" s="253"/>
      <c r="F45" s="253"/>
      <c r="G45" s="253"/>
      <c r="H45" s="253"/>
    </row>
    <row r="46" spans="1:9" customFormat="1" ht="15.75" x14ac:dyDescent="0.25">
      <c r="B46" s="336"/>
      <c r="C46" s="516" t="s">
        <v>1467</v>
      </c>
      <c r="D46" s="253"/>
      <c r="E46" s="253"/>
      <c r="F46" s="253"/>
      <c r="G46" s="253"/>
      <c r="H46" s="253"/>
    </row>
    <row r="47" spans="1:9" ht="15" x14ac:dyDescent="0.2">
      <c r="B47" s="275">
        <v>190000</v>
      </c>
      <c r="C47" s="239" t="s">
        <v>2156</v>
      </c>
      <c r="D47" s="245"/>
      <c r="E47" s="245"/>
      <c r="F47" s="245"/>
      <c r="G47" s="245"/>
      <c r="H47" s="253">
        <f>SUM(D47:G47)</f>
        <v>0</v>
      </c>
      <c r="I47" s="253"/>
    </row>
    <row r="48" spans="1:9" ht="15" x14ac:dyDescent="0.2">
      <c r="B48" s="275" t="s">
        <v>1516</v>
      </c>
      <c r="C48" s="239" t="s">
        <v>2149</v>
      </c>
      <c r="D48" s="245"/>
      <c r="E48" s="245"/>
      <c r="F48" s="245"/>
      <c r="G48" s="245"/>
      <c r="H48" s="253">
        <f>SUM(D48:G48)</f>
        <v>0</v>
      </c>
      <c r="I48" s="253"/>
    </row>
    <row r="49" spans="1:9" ht="15" x14ac:dyDescent="0.2">
      <c r="B49" s="275">
        <v>199500</v>
      </c>
      <c r="C49" s="239" t="s">
        <v>2704</v>
      </c>
      <c r="D49" s="245"/>
      <c r="E49" s="245"/>
      <c r="F49" s="245"/>
      <c r="G49" s="245"/>
      <c r="H49" s="253">
        <f>SUM(D49:G49)</f>
        <v>0</v>
      </c>
      <c r="I49" s="253"/>
    </row>
    <row r="50" spans="1:9" ht="15.75" thickBot="1" x14ac:dyDescent="0.25">
      <c r="B50" s="275" t="s">
        <v>1516</v>
      </c>
      <c r="C50" s="239" t="s">
        <v>1468</v>
      </c>
      <c r="D50" s="247"/>
      <c r="E50" s="247"/>
      <c r="F50" s="247"/>
      <c r="G50" s="247"/>
      <c r="H50" s="253">
        <f>SUM(D50:G50)</f>
        <v>0</v>
      </c>
    </row>
    <row r="51" spans="1:9" customFormat="1" ht="16.5" thickBot="1" x14ac:dyDescent="0.3">
      <c r="B51" s="336"/>
      <c r="C51" s="9" t="s">
        <v>1469</v>
      </c>
      <c r="D51" s="256">
        <f>SUM(D47:D50)</f>
        <v>0</v>
      </c>
      <c r="E51" s="256">
        <f>SUM(E47:E50)</f>
        <v>0</v>
      </c>
      <c r="F51" s="256">
        <f>SUM(F47:F50)</f>
        <v>0</v>
      </c>
      <c r="G51" s="256">
        <f>SUM(G47:G50)</f>
        <v>0</v>
      </c>
      <c r="H51" s="256">
        <f>SUM(H47:H50)</f>
        <v>0</v>
      </c>
    </row>
    <row r="52" spans="1:9" customFormat="1" ht="15.75" thickTop="1" x14ac:dyDescent="0.2">
      <c r="A52" s="536"/>
      <c r="B52" s="336"/>
      <c r="C52" s="6"/>
      <c r="D52" s="253"/>
      <c r="E52" s="253"/>
      <c r="F52" s="253"/>
      <c r="G52" s="253"/>
      <c r="H52" s="253"/>
    </row>
    <row r="53" spans="1:9" customFormat="1" ht="15.75" x14ac:dyDescent="0.25">
      <c r="B53" s="336"/>
      <c r="C53" s="8" t="s">
        <v>890</v>
      </c>
      <c r="D53" s="253"/>
      <c r="E53" s="253"/>
      <c r="F53" s="253"/>
      <c r="G53" s="253"/>
      <c r="H53" s="253"/>
    </row>
    <row r="54" spans="1:9" customFormat="1" ht="15.75" x14ac:dyDescent="0.25">
      <c r="B54" s="336"/>
      <c r="C54" s="8" t="s">
        <v>176</v>
      </c>
      <c r="D54" s="253"/>
      <c r="E54" s="253"/>
      <c r="F54" s="253"/>
      <c r="G54" s="253"/>
      <c r="H54" s="253"/>
    </row>
    <row r="55" spans="1:9" ht="15" x14ac:dyDescent="0.2">
      <c r="A55"/>
      <c r="B55" s="336">
        <v>202100</v>
      </c>
      <c r="C55" s="6" t="s">
        <v>177</v>
      </c>
      <c r="D55" s="245"/>
      <c r="E55" s="245"/>
      <c r="F55" s="245"/>
      <c r="G55" s="245"/>
      <c r="H55" s="253">
        <f t="shared" ref="H55:H66" si="3">SUM(D55:G55)</f>
        <v>0</v>
      </c>
    </row>
    <row r="56" spans="1:9" ht="15" x14ac:dyDescent="0.2">
      <c r="A56"/>
      <c r="B56" s="336">
        <v>203100</v>
      </c>
      <c r="C56" s="6" t="s">
        <v>249</v>
      </c>
      <c r="D56" s="245"/>
      <c r="E56" s="245"/>
      <c r="F56" s="245"/>
      <c r="G56" s="245"/>
      <c r="H56" s="253">
        <f t="shared" si="3"/>
        <v>0</v>
      </c>
    </row>
    <row r="57" spans="1:9" ht="15" x14ac:dyDescent="0.2">
      <c r="A57"/>
      <c r="B57" s="336">
        <v>204000</v>
      </c>
      <c r="C57" s="6" t="s">
        <v>683</v>
      </c>
      <c r="D57" s="245"/>
      <c r="E57" s="245"/>
      <c r="F57" s="245"/>
      <c r="G57" s="245"/>
      <c r="H57" s="253">
        <f t="shared" si="3"/>
        <v>0</v>
      </c>
    </row>
    <row r="58" spans="1:9" ht="15" x14ac:dyDescent="0.2">
      <c r="A58"/>
      <c r="B58" s="336">
        <v>204300</v>
      </c>
      <c r="C58" s="6" t="s">
        <v>2701</v>
      </c>
      <c r="D58" s="245"/>
      <c r="E58" s="245"/>
      <c r="F58" s="245"/>
      <c r="G58" s="245"/>
      <c r="H58" s="253">
        <f t="shared" si="3"/>
        <v>0</v>
      </c>
    </row>
    <row r="59" spans="1:9" ht="15" x14ac:dyDescent="0.2">
      <c r="A59"/>
      <c r="B59" s="336">
        <v>205200</v>
      </c>
      <c r="C59" s="6" t="s">
        <v>1583</v>
      </c>
      <c r="D59" s="245"/>
      <c r="E59" s="245"/>
      <c r="F59" s="245"/>
      <c r="G59" s="245"/>
      <c r="H59" s="253">
        <f t="shared" si="3"/>
        <v>0</v>
      </c>
    </row>
    <row r="60" spans="1:9" ht="15" x14ac:dyDescent="0.2">
      <c r="A60"/>
      <c r="B60" s="336">
        <v>205500</v>
      </c>
      <c r="C60" s="6" t="s">
        <v>2702</v>
      </c>
      <c r="D60" s="245"/>
      <c r="E60" s="245"/>
      <c r="F60" s="245"/>
      <c r="G60" s="245"/>
      <c r="H60" s="253">
        <f t="shared" si="3"/>
        <v>0</v>
      </c>
    </row>
    <row r="61" spans="1:9" ht="15" x14ac:dyDescent="0.2">
      <c r="A61"/>
      <c r="B61" s="336">
        <v>206100</v>
      </c>
      <c r="C61" s="6" t="s">
        <v>984</v>
      </c>
      <c r="D61" s="245"/>
      <c r="E61" s="245"/>
      <c r="F61" s="245"/>
      <c r="G61" s="245"/>
      <c r="H61" s="253">
        <f t="shared" si="3"/>
        <v>0</v>
      </c>
    </row>
    <row r="62" spans="1:9" ht="15" x14ac:dyDescent="0.2">
      <c r="A62"/>
      <c r="B62" s="336">
        <v>209100</v>
      </c>
      <c r="C62" s="6" t="s">
        <v>684</v>
      </c>
      <c r="D62" s="245"/>
      <c r="E62" s="245"/>
      <c r="F62" s="245"/>
      <c r="G62" s="245"/>
      <c r="H62" s="253">
        <f t="shared" si="3"/>
        <v>0</v>
      </c>
    </row>
    <row r="63" spans="1:9" ht="15" x14ac:dyDescent="0.2">
      <c r="A63"/>
      <c r="B63" s="336">
        <v>211000</v>
      </c>
      <c r="C63" s="6" t="s">
        <v>986</v>
      </c>
      <c r="D63" s="245"/>
      <c r="E63" s="245"/>
      <c r="F63" s="245"/>
      <c r="G63" s="245"/>
      <c r="H63" s="253">
        <f t="shared" si="3"/>
        <v>0</v>
      </c>
    </row>
    <row r="64" spans="1:9" ht="15" x14ac:dyDescent="0.2">
      <c r="A64"/>
      <c r="B64" s="336">
        <v>212000</v>
      </c>
      <c r="C64" s="6" t="s">
        <v>1002</v>
      </c>
      <c r="D64" s="245"/>
      <c r="E64" s="245"/>
      <c r="F64" s="245"/>
      <c r="G64" s="245"/>
      <c r="H64" s="253">
        <f t="shared" si="3"/>
        <v>0</v>
      </c>
    </row>
    <row r="65" spans="1:8" ht="15" x14ac:dyDescent="0.2">
      <c r="A65"/>
      <c r="B65" s="336">
        <v>214000</v>
      </c>
      <c r="C65" s="6" t="s">
        <v>680</v>
      </c>
      <c r="D65" s="245"/>
      <c r="E65" s="245"/>
      <c r="F65" s="245"/>
      <c r="G65" s="245"/>
      <c r="H65" s="253">
        <f t="shared" si="3"/>
        <v>0</v>
      </c>
    </row>
    <row r="66" spans="1:8" ht="15.75" thickBot="1" x14ac:dyDescent="0.25">
      <c r="A66"/>
      <c r="B66" s="336">
        <v>216000</v>
      </c>
      <c r="C66" s="6" t="s">
        <v>1532</v>
      </c>
      <c r="D66" s="245"/>
      <c r="E66" s="245"/>
      <c r="F66" s="245"/>
      <c r="G66" s="245"/>
      <c r="H66" s="253">
        <f t="shared" si="3"/>
        <v>0</v>
      </c>
    </row>
    <row r="67" spans="1:8" customFormat="1" ht="16.5" thickBot="1" x14ac:dyDescent="0.3">
      <c r="B67" s="336"/>
      <c r="C67" s="9" t="s">
        <v>686</v>
      </c>
      <c r="D67" s="255">
        <f>SUM(D55:D65)</f>
        <v>0</v>
      </c>
      <c r="E67" s="255">
        <f>SUM(E55:E65)</f>
        <v>0</v>
      </c>
      <c r="F67" s="255">
        <f>SUM(F55:F65)</f>
        <v>0</v>
      </c>
      <c r="G67" s="255">
        <f>SUM(G55:G65)</f>
        <v>0</v>
      </c>
      <c r="H67" s="255">
        <f>SUM(H55:H66)</f>
        <v>0</v>
      </c>
    </row>
    <row r="68" spans="1:8" customFormat="1" ht="15.75" x14ac:dyDescent="0.25">
      <c r="B68" s="336"/>
      <c r="C68" s="8" t="s">
        <v>985</v>
      </c>
      <c r="D68" s="253"/>
      <c r="E68" s="253"/>
      <c r="F68" s="253"/>
      <c r="G68" s="253"/>
      <c r="H68" s="253"/>
    </row>
    <row r="69" spans="1:8" ht="15" x14ac:dyDescent="0.2">
      <c r="A69"/>
      <c r="B69" s="336">
        <v>231000</v>
      </c>
      <c r="C69" s="6" t="s">
        <v>681</v>
      </c>
      <c r="D69" s="245"/>
      <c r="E69" s="245"/>
      <c r="F69" s="245"/>
      <c r="G69" s="245"/>
      <c r="H69" s="253">
        <f t="shared" ref="H69:H77" si="4">SUM(D69:G69)</f>
        <v>0</v>
      </c>
    </row>
    <row r="70" spans="1:8" ht="15" x14ac:dyDescent="0.2">
      <c r="A70"/>
      <c r="B70" s="336">
        <v>233000</v>
      </c>
      <c r="C70" s="6" t="s">
        <v>682</v>
      </c>
      <c r="D70" s="245"/>
      <c r="E70" s="245"/>
      <c r="F70" s="245"/>
      <c r="G70" s="245"/>
      <c r="H70" s="253">
        <f t="shared" si="4"/>
        <v>0</v>
      </c>
    </row>
    <row r="71" spans="1:8" ht="15" x14ac:dyDescent="0.2">
      <c r="A71"/>
      <c r="B71" s="336">
        <v>234000</v>
      </c>
      <c r="C71" s="6" t="s">
        <v>249</v>
      </c>
      <c r="D71" s="245"/>
      <c r="E71" s="245"/>
      <c r="F71" s="245"/>
      <c r="G71" s="245"/>
      <c r="H71" s="253">
        <f t="shared" si="4"/>
        <v>0</v>
      </c>
    </row>
    <row r="72" spans="1:8" ht="15" x14ac:dyDescent="0.2">
      <c r="A72"/>
      <c r="B72" s="336">
        <v>235000</v>
      </c>
      <c r="C72" s="6" t="s">
        <v>683</v>
      </c>
      <c r="D72" s="245"/>
      <c r="E72" s="245"/>
      <c r="F72" s="245"/>
      <c r="G72" s="245"/>
      <c r="H72" s="253">
        <f t="shared" si="4"/>
        <v>0</v>
      </c>
    </row>
    <row r="73" spans="1:8" ht="15" x14ac:dyDescent="0.2">
      <c r="A73"/>
      <c r="B73" s="336">
        <v>235500</v>
      </c>
      <c r="C73" s="6" t="s">
        <v>2701</v>
      </c>
      <c r="D73" s="245"/>
      <c r="E73" s="245"/>
      <c r="F73" s="245"/>
      <c r="G73" s="245"/>
      <c r="H73" s="253">
        <f t="shared" si="4"/>
        <v>0</v>
      </c>
    </row>
    <row r="74" spans="1:8" ht="15" x14ac:dyDescent="0.2">
      <c r="A74"/>
      <c r="B74" s="336">
        <v>236000</v>
      </c>
      <c r="C74" s="6" t="s">
        <v>685</v>
      </c>
      <c r="D74" s="245"/>
      <c r="E74" s="245"/>
      <c r="F74" s="245"/>
      <c r="G74" s="245"/>
      <c r="H74" s="253">
        <f t="shared" si="4"/>
        <v>0</v>
      </c>
    </row>
    <row r="75" spans="1:8" ht="15" x14ac:dyDescent="0.2">
      <c r="A75"/>
      <c r="B75" s="336">
        <v>237000</v>
      </c>
      <c r="C75" s="6" t="s">
        <v>1610</v>
      </c>
      <c r="D75" s="245"/>
      <c r="E75" s="245"/>
      <c r="F75" s="245"/>
      <c r="G75" s="245"/>
      <c r="H75" s="253">
        <f t="shared" si="4"/>
        <v>0</v>
      </c>
    </row>
    <row r="76" spans="1:8" ht="15" x14ac:dyDescent="0.2">
      <c r="A76"/>
      <c r="B76" s="336">
        <v>238000</v>
      </c>
      <c r="C76" s="6" t="s">
        <v>1153</v>
      </c>
      <c r="D76" s="245"/>
      <c r="E76" s="245"/>
      <c r="F76" s="245"/>
      <c r="G76" s="245"/>
      <c r="H76" s="253">
        <f t="shared" si="4"/>
        <v>0</v>
      </c>
    </row>
    <row r="77" spans="1:8" ht="15.75" thickBot="1" x14ac:dyDescent="0.25">
      <c r="A77"/>
      <c r="B77" s="336">
        <v>239000</v>
      </c>
      <c r="C77" s="6" t="s">
        <v>684</v>
      </c>
      <c r="D77" s="247"/>
      <c r="E77" s="247"/>
      <c r="F77" s="247"/>
      <c r="G77" s="247"/>
      <c r="H77" s="253">
        <f t="shared" si="4"/>
        <v>0</v>
      </c>
    </row>
    <row r="78" spans="1:8" customFormat="1" ht="16.5" thickBot="1" x14ac:dyDescent="0.3">
      <c r="B78" s="336"/>
      <c r="C78" s="9" t="s">
        <v>687</v>
      </c>
      <c r="D78" s="255">
        <f>SUM(D69:D77)</f>
        <v>0</v>
      </c>
      <c r="E78" s="255">
        <f>SUM(E69:E77)</f>
        <v>0</v>
      </c>
      <c r="F78" s="255">
        <f>SUM(F69:F77)</f>
        <v>0</v>
      </c>
      <c r="G78" s="255">
        <f>SUM(G69:G77)</f>
        <v>0</v>
      </c>
      <c r="H78" s="255">
        <f>SUM(H69:H77)</f>
        <v>0</v>
      </c>
    </row>
    <row r="79" spans="1:8" customFormat="1" ht="15" x14ac:dyDescent="0.2">
      <c r="B79" s="336"/>
      <c r="C79" s="6"/>
      <c r="D79" s="253"/>
      <c r="E79" s="253"/>
      <c r="F79" s="253"/>
      <c r="G79" s="253"/>
      <c r="H79" s="253"/>
    </row>
    <row r="80" spans="1:8" customFormat="1" ht="16.5" thickBot="1" x14ac:dyDescent="0.3">
      <c r="B80" s="336"/>
      <c r="C80" s="516" t="s">
        <v>894</v>
      </c>
      <c r="D80" s="254">
        <f>+D67+D78</f>
        <v>0</v>
      </c>
      <c r="E80" s="254">
        <f>+E67+E78</f>
        <v>0</v>
      </c>
      <c r="F80" s="254">
        <f>+F67+F78</f>
        <v>0</v>
      </c>
      <c r="G80" s="254">
        <f>+G67+G78</f>
        <v>0</v>
      </c>
      <c r="H80" s="254">
        <f>+H67+H78</f>
        <v>0</v>
      </c>
    </row>
    <row r="81" spans="2:8" customFormat="1" ht="15.75" x14ac:dyDescent="0.25">
      <c r="B81" s="336"/>
      <c r="C81" s="516"/>
      <c r="D81" s="253"/>
      <c r="E81" s="253"/>
      <c r="F81" s="253"/>
      <c r="G81" s="253"/>
      <c r="H81" s="253"/>
    </row>
    <row r="82" spans="2:8" customFormat="1" ht="15.75" x14ac:dyDescent="0.25">
      <c r="B82" s="336"/>
      <c r="C82" s="516" t="s">
        <v>1470</v>
      </c>
      <c r="D82" s="253"/>
      <c r="E82" s="253"/>
      <c r="F82" s="253"/>
      <c r="G82" s="253"/>
      <c r="H82" s="253"/>
    </row>
    <row r="83" spans="2:8" ht="15" x14ac:dyDescent="0.2">
      <c r="B83" s="275">
        <v>220000</v>
      </c>
      <c r="C83" s="239" t="s">
        <v>2155</v>
      </c>
      <c r="D83" s="245"/>
      <c r="E83" s="245"/>
      <c r="F83" s="245"/>
      <c r="G83" s="245"/>
      <c r="H83" s="253">
        <f>SUM(D83:G83)</f>
        <v>0</v>
      </c>
    </row>
    <row r="84" spans="2:8" ht="15" x14ac:dyDescent="0.2">
      <c r="B84" s="275" t="s">
        <v>1536</v>
      </c>
      <c r="C84" s="239" t="s">
        <v>2150</v>
      </c>
      <c r="D84" s="245"/>
      <c r="E84" s="245"/>
      <c r="F84" s="245"/>
      <c r="G84" s="245"/>
      <c r="H84" s="253">
        <f>SUM(D84:G84)</f>
        <v>0</v>
      </c>
    </row>
    <row r="85" spans="2:8" ht="15" x14ac:dyDescent="0.2">
      <c r="B85" s="275">
        <v>225000</v>
      </c>
      <c r="C85" s="239" t="s">
        <v>2703</v>
      </c>
      <c r="D85" s="245"/>
      <c r="E85" s="245"/>
      <c r="F85" s="245"/>
      <c r="G85" s="245"/>
      <c r="H85" s="253">
        <f>SUM(D85:G85)</f>
        <v>0</v>
      </c>
    </row>
    <row r="86" spans="2:8" ht="15.75" thickBot="1" x14ac:dyDescent="0.25">
      <c r="B86" s="275">
        <v>223000</v>
      </c>
      <c r="C86" s="239" t="s">
        <v>1472</v>
      </c>
      <c r="D86" s="247"/>
      <c r="E86" s="247"/>
      <c r="F86" s="247"/>
      <c r="G86" s="247"/>
      <c r="H86" s="254">
        <f>SUM(D86:G86)</f>
        <v>0</v>
      </c>
    </row>
    <row r="87" spans="2:8" customFormat="1" ht="16.5" thickBot="1" x14ac:dyDescent="0.3">
      <c r="B87" s="336"/>
      <c r="C87" s="9" t="s">
        <v>1473</v>
      </c>
      <c r="D87" s="274">
        <f>SUM(D83:D86)</f>
        <v>0</v>
      </c>
      <c r="E87" s="274">
        <f>SUM(E83:E86)</f>
        <v>0</v>
      </c>
      <c r="F87" s="274">
        <f>SUM(F83:F86)</f>
        <v>0</v>
      </c>
      <c r="G87" s="274">
        <f>SUM(G83:G86)</f>
        <v>0</v>
      </c>
      <c r="H87" s="274">
        <f>SUM(H83:H86)</f>
        <v>0</v>
      </c>
    </row>
    <row r="88" spans="2:8" customFormat="1" ht="16.5" thickTop="1" x14ac:dyDescent="0.25">
      <c r="B88" s="336"/>
      <c r="C88" s="516"/>
      <c r="D88" s="253"/>
      <c r="E88" s="253"/>
      <c r="F88" s="253"/>
      <c r="G88" s="253"/>
      <c r="H88" s="253"/>
    </row>
    <row r="89" spans="2:8" customFormat="1" ht="15.75" x14ac:dyDescent="0.25">
      <c r="B89" s="336"/>
      <c r="C89" s="8" t="s">
        <v>1404</v>
      </c>
      <c r="D89" s="253"/>
      <c r="E89" s="253"/>
      <c r="F89" s="253"/>
      <c r="G89" s="253"/>
      <c r="H89" s="253"/>
    </row>
    <row r="90" spans="2:8" customFormat="1" ht="15" x14ac:dyDescent="0.2">
      <c r="B90" s="336"/>
      <c r="C90" s="6" t="s">
        <v>1439</v>
      </c>
      <c r="D90" s="253">
        <f>D42-D57-D58-D59-D69-D72-D73</f>
        <v>0</v>
      </c>
      <c r="E90" s="253">
        <f t="shared" ref="E90:G90" si="5">E42-E57-E58-E59-E69-E72-E73</f>
        <v>0</v>
      </c>
      <c r="F90" s="253">
        <f t="shared" si="5"/>
        <v>0</v>
      </c>
      <c r="G90" s="253">
        <f t="shared" si="5"/>
        <v>0</v>
      </c>
      <c r="H90" s="253">
        <f>SUM(D90:G90)</f>
        <v>0</v>
      </c>
    </row>
    <row r="91" spans="2:8" ht="15" x14ac:dyDescent="0.2">
      <c r="B91" s="276"/>
      <c r="C91" s="239" t="s">
        <v>1098</v>
      </c>
      <c r="D91" s="253"/>
      <c r="E91" s="253"/>
      <c r="F91" s="253"/>
      <c r="G91" s="253"/>
      <c r="H91" s="253"/>
    </row>
    <row r="92" spans="2:8" ht="15" x14ac:dyDescent="0.2">
      <c r="B92" s="276"/>
      <c r="C92" s="239"/>
      <c r="D92" s="245"/>
      <c r="E92" s="245"/>
      <c r="F92" s="245"/>
      <c r="G92" s="245"/>
      <c r="H92" s="253">
        <f>SUM(D92:G92)</f>
        <v>0</v>
      </c>
    </row>
    <row r="93" spans="2:8" ht="15" x14ac:dyDescent="0.2">
      <c r="B93" s="276"/>
      <c r="C93" s="239"/>
      <c r="D93" s="245"/>
      <c r="E93" s="245"/>
      <c r="F93" s="245"/>
      <c r="G93" s="245"/>
      <c r="H93" s="253">
        <f>SUM(D93:G93)</f>
        <v>0</v>
      </c>
    </row>
    <row r="94" spans="2:8" ht="15" x14ac:dyDescent="0.2">
      <c r="B94" s="276"/>
      <c r="C94" s="239"/>
      <c r="D94" s="245"/>
      <c r="E94" s="245"/>
      <c r="F94" s="245"/>
      <c r="G94" s="245"/>
      <c r="H94" s="253">
        <f>SUM(D94:G94)</f>
        <v>0</v>
      </c>
    </row>
    <row r="95" spans="2:8" ht="15" x14ac:dyDescent="0.2">
      <c r="B95" s="276"/>
      <c r="C95" s="239"/>
      <c r="D95" s="245"/>
      <c r="E95" s="245"/>
      <c r="F95" s="245"/>
      <c r="G95" s="245"/>
      <c r="H95" s="253">
        <f>SUM(D95:G95)</f>
        <v>0</v>
      </c>
    </row>
    <row r="96" spans="2:8" customFormat="1" ht="15.75" thickBot="1" x14ac:dyDescent="0.25">
      <c r="B96" s="336"/>
      <c r="C96" s="6" t="s">
        <v>1099</v>
      </c>
      <c r="D96" s="254">
        <f>D44+D51-D80-D87-D90-D92-D93-D94-D95</f>
        <v>0</v>
      </c>
      <c r="E96" s="254">
        <f>E44+E51-E80-E87-E90-E92-E93-E94-E95</f>
        <v>0</v>
      </c>
      <c r="F96" s="254">
        <f>F44+F51-F80-F87-F90-F92-F93-F94-F95</f>
        <v>0</v>
      </c>
      <c r="G96" s="254">
        <f>G44+G51-G80-G87-G90-G92-G93-G94-G95</f>
        <v>0</v>
      </c>
      <c r="H96" s="253">
        <f>SUM(D96:G96)</f>
        <v>0</v>
      </c>
    </row>
    <row r="97" spans="1:8" customFormat="1" ht="16.5" thickBot="1" x14ac:dyDescent="0.3">
      <c r="B97" s="336"/>
      <c r="C97" s="537" t="s">
        <v>1398</v>
      </c>
      <c r="D97" s="256">
        <f>SUM(D89:D96)</f>
        <v>0</v>
      </c>
      <c r="E97" s="256">
        <f>SUM(E89:E96)</f>
        <v>0</v>
      </c>
      <c r="F97" s="256">
        <f>SUM(F89:F96)</f>
        <v>0</v>
      </c>
      <c r="G97" s="256">
        <f>SUM(G89:G96)</f>
        <v>0</v>
      </c>
      <c r="H97" s="256">
        <f>SUM(H89:H96)</f>
        <v>0</v>
      </c>
    </row>
    <row r="98" spans="1:8" ht="15.75" thickTop="1" x14ac:dyDescent="0.2">
      <c r="B98" s="276"/>
      <c r="C98" s="239"/>
      <c r="D98" s="239"/>
      <c r="E98" s="239"/>
      <c r="F98" s="239"/>
      <c r="G98" s="239"/>
      <c r="H98" s="239"/>
    </row>
    <row r="99" spans="1:8" ht="15.75" x14ac:dyDescent="0.25">
      <c r="A99" s="250" t="s">
        <v>1698</v>
      </c>
      <c r="B99" s="342"/>
      <c r="C99" s="258"/>
      <c r="D99" s="258"/>
      <c r="E99" s="258"/>
      <c r="F99" s="258"/>
      <c r="G99" s="258"/>
      <c r="H99" s="258"/>
    </row>
    <row r="100" spans="1:8" ht="15" x14ac:dyDescent="0.2">
      <c r="B100" s="276"/>
      <c r="C100" s="239"/>
      <c r="D100" s="239"/>
      <c r="E100" s="239"/>
      <c r="F100" s="239"/>
      <c r="G100" s="239"/>
      <c r="H100" s="239"/>
    </row>
    <row r="101" spans="1:8" ht="15" x14ac:dyDescent="0.2">
      <c r="B101" s="276"/>
      <c r="C101" s="239"/>
      <c r="D101" s="239"/>
      <c r="E101" s="239"/>
      <c r="F101" s="239"/>
      <c r="G101" s="253"/>
      <c r="H101" s="239"/>
    </row>
    <row r="102" spans="1:8" ht="15" x14ac:dyDescent="0.2">
      <c r="B102" s="276"/>
      <c r="C102" s="239"/>
      <c r="D102" s="239"/>
      <c r="E102" s="239"/>
      <c r="F102" s="239"/>
      <c r="G102" s="239"/>
      <c r="H102" s="239"/>
    </row>
    <row r="103" spans="1:8" ht="15" x14ac:dyDescent="0.2">
      <c r="B103" s="276"/>
      <c r="C103" s="239"/>
      <c r="D103" s="239"/>
      <c r="E103" s="239"/>
      <c r="F103" s="239"/>
      <c r="G103" s="239"/>
      <c r="H103" s="239"/>
    </row>
    <row r="104" spans="1:8" ht="15" x14ac:dyDescent="0.2">
      <c r="B104" s="276"/>
      <c r="C104" s="239"/>
      <c r="D104" s="239"/>
      <c r="E104" s="239"/>
      <c r="F104" s="239"/>
      <c r="G104" s="239"/>
      <c r="H104" s="239"/>
    </row>
    <row r="105" spans="1:8" ht="15" x14ac:dyDescent="0.2">
      <c r="B105" s="276"/>
      <c r="C105" s="239"/>
      <c r="D105" s="239"/>
      <c r="E105" s="239"/>
      <c r="F105" s="239"/>
      <c r="G105" s="239"/>
      <c r="H105" s="239"/>
    </row>
    <row r="106" spans="1:8" ht="15" x14ac:dyDescent="0.2">
      <c r="B106" s="276"/>
      <c r="C106" s="239"/>
      <c r="D106" s="239"/>
      <c r="E106" s="239"/>
      <c r="F106" s="239"/>
      <c r="G106" s="239"/>
      <c r="H106" s="239"/>
    </row>
    <row r="107" spans="1:8" ht="15" x14ac:dyDescent="0.2">
      <c r="B107" s="276"/>
      <c r="C107" s="239"/>
      <c r="D107" s="239"/>
      <c r="E107" s="239"/>
      <c r="F107" s="239"/>
      <c r="G107" s="239"/>
      <c r="H107" s="239"/>
    </row>
    <row r="108" spans="1:8" ht="15" x14ac:dyDescent="0.2">
      <c r="B108" s="276"/>
      <c r="C108" s="239"/>
      <c r="D108" s="239"/>
      <c r="E108" s="239"/>
      <c r="F108" s="239"/>
      <c r="G108" s="239"/>
      <c r="H108" s="239"/>
    </row>
    <row r="109" spans="1:8" ht="15" x14ac:dyDescent="0.2">
      <c r="B109" s="276"/>
      <c r="C109" s="239"/>
      <c r="D109" s="239"/>
      <c r="E109" s="239"/>
      <c r="F109" s="239"/>
      <c r="G109" s="239"/>
      <c r="H109" s="239"/>
    </row>
    <row r="110" spans="1:8" ht="15" x14ac:dyDescent="0.2">
      <c r="B110" s="276"/>
      <c r="C110" s="239"/>
      <c r="D110" s="239"/>
      <c r="E110" s="239"/>
      <c r="F110" s="239"/>
      <c r="G110" s="239"/>
      <c r="H110" s="239"/>
    </row>
    <row r="111" spans="1:8" ht="15" x14ac:dyDescent="0.2">
      <c r="B111" s="276"/>
      <c r="C111" s="239"/>
      <c r="D111" s="239"/>
      <c r="E111" s="239"/>
      <c r="F111" s="239"/>
      <c r="G111" s="239"/>
      <c r="H111" s="239"/>
    </row>
    <row r="112" spans="1:8" ht="15" x14ac:dyDescent="0.2">
      <c r="B112" s="276"/>
      <c r="C112" s="239"/>
      <c r="D112" s="239"/>
      <c r="E112" s="239"/>
      <c r="F112" s="239"/>
      <c r="G112" s="239"/>
      <c r="H112" s="239"/>
    </row>
    <row r="113" spans="2:8" ht="15" x14ac:dyDescent="0.2">
      <c r="B113" s="276"/>
      <c r="C113" s="239"/>
      <c r="D113" s="239"/>
      <c r="E113" s="239"/>
      <c r="F113" s="239"/>
      <c r="G113" s="239"/>
      <c r="H113" s="239"/>
    </row>
    <row r="114" spans="2:8" ht="15" x14ac:dyDescent="0.2">
      <c r="B114" s="276"/>
      <c r="C114" s="239"/>
      <c r="D114" s="239"/>
      <c r="E114" s="239"/>
      <c r="F114" s="239"/>
      <c r="G114" s="239"/>
      <c r="H114" s="239"/>
    </row>
    <row r="115" spans="2:8" ht="15" x14ac:dyDescent="0.2">
      <c r="B115" s="276"/>
      <c r="C115" s="239"/>
      <c r="D115" s="239"/>
      <c r="E115" s="239"/>
      <c r="F115" s="239"/>
      <c r="G115" s="239"/>
      <c r="H115" s="239"/>
    </row>
    <row r="116" spans="2:8" ht="15" x14ac:dyDescent="0.2">
      <c r="B116" s="276"/>
      <c r="C116" s="239"/>
      <c r="D116" s="239"/>
      <c r="E116" s="239"/>
      <c r="F116" s="239"/>
      <c r="G116" s="239"/>
      <c r="H116" s="239"/>
    </row>
    <row r="117" spans="2:8" ht="15" x14ac:dyDescent="0.2">
      <c r="B117" s="276"/>
      <c r="C117" s="239"/>
      <c r="D117" s="239"/>
      <c r="E117" s="239"/>
      <c r="F117" s="239"/>
      <c r="G117" s="239"/>
      <c r="H117" s="239"/>
    </row>
    <row r="118" spans="2:8" ht="15" x14ac:dyDescent="0.2">
      <c r="B118" s="276"/>
      <c r="C118" s="239"/>
      <c r="D118" s="239"/>
      <c r="E118" s="239"/>
      <c r="F118" s="239"/>
      <c r="G118" s="239"/>
      <c r="H118" s="239"/>
    </row>
    <row r="119" spans="2:8" ht="15" x14ac:dyDescent="0.2">
      <c r="B119" s="276"/>
      <c r="C119" s="239"/>
      <c r="D119" s="239"/>
      <c r="E119" s="239"/>
      <c r="F119" s="239"/>
      <c r="G119" s="239"/>
      <c r="H119" s="239"/>
    </row>
    <row r="120" spans="2:8" ht="15" x14ac:dyDescent="0.2">
      <c r="B120" s="276"/>
      <c r="C120" s="239"/>
      <c r="D120" s="239"/>
      <c r="E120" s="239"/>
      <c r="F120" s="239"/>
      <c r="G120" s="239"/>
      <c r="H120" s="239"/>
    </row>
    <row r="121" spans="2:8" ht="15" x14ac:dyDescent="0.2">
      <c r="B121" s="276"/>
      <c r="C121" s="239"/>
      <c r="D121" s="239"/>
      <c r="E121" s="239"/>
      <c r="F121" s="239"/>
      <c r="G121" s="239"/>
      <c r="H121" s="239"/>
    </row>
    <row r="122" spans="2:8" ht="15" x14ac:dyDescent="0.2">
      <c r="B122" s="276"/>
      <c r="C122" s="239"/>
      <c r="D122" s="239"/>
      <c r="E122" s="239"/>
      <c r="F122" s="239"/>
      <c r="G122" s="239"/>
      <c r="H122" s="239"/>
    </row>
    <row r="123" spans="2:8" ht="15" x14ac:dyDescent="0.2">
      <c r="B123" s="276"/>
      <c r="C123" s="239"/>
      <c r="D123" s="239"/>
      <c r="E123" s="239"/>
      <c r="F123" s="239"/>
      <c r="G123" s="239"/>
      <c r="H123" s="239"/>
    </row>
    <row r="124" spans="2:8" ht="15" x14ac:dyDescent="0.2">
      <c r="B124" s="276"/>
      <c r="C124" s="239"/>
      <c r="D124" s="239"/>
      <c r="E124" s="239"/>
      <c r="F124" s="239"/>
      <c r="G124" s="239"/>
      <c r="H124" s="239"/>
    </row>
    <row r="125" spans="2:8" ht="15" x14ac:dyDescent="0.2">
      <c r="B125" s="276"/>
      <c r="C125" s="239"/>
      <c r="D125" s="239"/>
      <c r="E125" s="239"/>
      <c r="F125" s="239"/>
      <c r="G125" s="239"/>
      <c r="H125" s="239"/>
    </row>
    <row r="126" spans="2:8" ht="15" x14ac:dyDescent="0.2">
      <c r="B126" s="276"/>
      <c r="C126" s="239"/>
      <c r="D126" s="239"/>
      <c r="E126" s="239"/>
      <c r="F126" s="239"/>
      <c r="G126" s="239"/>
      <c r="H126" s="239"/>
    </row>
    <row r="127" spans="2:8" ht="15" x14ac:dyDescent="0.2">
      <c r="B127" s="276"/>
      <c r="C127" s="239"/>
      <c r="D127" s="239"/>
      <c r="E127" s="239"/>
      <c r="F127" s="239"/>
      <c r="G127" s="239"/>
      <c r="H127" s="239"/>
    </row>
    <row r="128" spans="2:8" ht="15" x14ac:dyDescent="0.2">
      <c r="B128" s="276"/>
      <c r="C128" s="239"/>
      <c r="D128" s="239"/>
      <c r="E128" s="239"/>
      <c r="F128" s="239"/>
      <c r="G128" s="239"/>
      <c r="H128" s="239"/>
    </row>
    <row r="129" spans="2:8" ht="15" x14ac:dyDescent="0.2">
      <c r="B129" s="276"/>
      <c r="C129" s="239"/>
      <c r="D129" s="239"/>
      <c r="E129" s="239"/>
      <c r="F129" s="239"/>
      <c r="G129" s="239"/>
      <c r="H129" s="239"/>
    </row>
    <row r="130" spans="2:8" ht="15" x14ac:dyDescent="0.2">
      <c r="B130" s="276"/>
      <c r="C130" s="239"/>
      <c r="D130" s="239"/>
      <c r="E130" s="239"/>
      <c r="F130" s="239"/>
      <c r="G130" s="239"/>
      <c r="H130" s="239"/>
    </row>
    <row r="131" spans="2:8" ht="15" x14ac:dyDescent="0.2">
      <c r="B131" s="276"/>
      <c r="C131" s="239"/>
      <c r="D131" s="239"/>
      <c r="E131" s="239"/>
      <c r="F131" s="239"/>
      <c r="G131" s="239"/>
      <c r="H131" s="239"/>
    </row>
    <row r="132" spans="2:8" ht="15" x14ac:dyDescent="0.2">
      <c r="B132" s="276"/>
      <c r="C132" s="239"/>
      <c r="D132" s="239"/>
      <c r="E132" s="239"/>
      <c r="F132" s="239"/>
      <c r="G132" s="239"/>
      <c r="H132" s="239"/>
    </row>
    <row r="133" spans="2:8" ht="15" x14ac:dyDescent="0.2">
      <c r="B133" s="276"/>
      <c r="C133" s="239"/>
      <c r="D133" s="239"/>
      <c r="E133" s="239"/>
      <c r="F133" s="239"/>
      <c r="G133" s="239"/>
      <c r="H133" s="239"/>
    </row>
    <row r="134" spans="2:8" ht="15" x14ac:dyDescent="0.2">
      <c r="B134" s="276"/>
      <c r="C134" s="239"/>
      <c r="D134" s="239"/>
      <c r="E134" s="239"/>
      <c r="F134" s="239"/>
      <c r="G134" s="239"/>
      <c r="H134" s="239"/>
    </row>
    <row r="135" spans="2:8" ht="15" x14ac:dyDescent="0.2">
      <c r="B135" s="276"/>
      <c r="C135" s="239"/>
      <c r="D135" s="239"/>
      <c r="E135" s="239"/>
      <c r="F135" s="239"/>
      <c r="G135" s="239"/>
      <c r="H135" s="239"/>
    </row>
    <row r="136" spans="2:8" ht="15" x14ac:dyDescent="0.2">
      <c r="B136" s="276"/>
      <c r="C136" s="239"/>
      <c r="D136" s="239"/>
      <c r="E136" s="239"/>
      <c r="F136" s="239"/>
      <c r="G136" s="239"/>
      <c r="H136" s="239"/>
    </row>
    <row r="137" spans="2:8" ht="15" x14ac:dyDescent="0.2">
      <c r="B137" s="276"/>
      <c r="C137" s="239"/>
      <c r="D137" s="239"/>
      <c r="E137" s="239"/>
      <c r="F137" s="239"/>
      <c r="G137" s="239"/>
      <c r="H137" s="239"/>
    </row>
    <row r="138" spans="2:8" ht="15" x14ac:dyDescent="0.2">
      <c r="B138" s="276"/>
      <c r="C138" s="239"/>
      <c r="D138" s="239"/>
      <c r="E138" s="239"/>
      <c r="F138" s="239"/>
      <c r="G138" s="239"/>
      <c r="H138" s="239"/>
    </row>
    <row r="139" spans="2:8" ht="15" x14ac:dyDescent="0.2">
      <c r="B139" s="276"/>
      <c r="C139" s="239"/>
      <c r="D139" s="239"/>
      <c r="E139" s="239"/>
      <c r="F139" s="239"/>
      <c r="G139" s="239"/>
      <c r="H139" s="239"/>
    </row>
    <row r="140" spans="2:8" ht="15" x14ac:dyDescent="0.2">
      <c r="B140" s="276"/>
      <c r="C140" s="239"/>
      <c r="D140" s="239"/>
      <c r="E140" s="239"/>
      <c r="F140" s="239"/>
      <c r="G140" s="239"/>
      <c r="H140" s="239"/>
    </row>
    <row r="141" spans="2:8" ht="15" x14ac:dyDescent="0.2">
      <c r="B141" s="276"/>
      <c r="C141" s="239"/>
      <c r="D141" s="239"/>
      <c r="E141" s="239"/>
      <c r="F141" s="239"/>
      <c r="G141" s="239"/>
      <c r="H141" s="239"/>
    </row>
    <row r="142" spans="2:8" ht="15" x14ac:dyDescent="0.2">
      <c r="B142" s="276"/>
      <c r="C142" s="239"/>
      <c r="D142" s="239"/>
      <c r="E142" s="239"/>
      <c r="F142" s="239"/>
      <c r="G142" s="239"/>
      <c r="H142" s="239"/>
    </row>
    <row r="143" spans="2:8" ht="15" x14ac:dyDescent="0.2">
      <c r="B143" s="276"/>
      <c r="C143" s="239"/>
      <c r="D143" s="239"/>
      <c r="E143" s="239"/>
      <c r="F143" s="239"/>
      <c r="G143" s="239"/>
      <c r="H143" s="239"/>
    </row>
    <row r="144" spans="2:8" ht="15" x14ac:dyDescent="0.2">
      <c r="B144" s="276"/>
      <c r="C144" s="239"/>
      <c r="D144" s="239"/>
      <c r="E144" s="239"/>
      <c r="F144" s="239"/>
      <c r="G144" s="239"/>
      <c r="H144" s="239"/>
    </row>
    <row r="145" spans="2:8" ht="15" x14ac:dyDescent="0.2">
      <c r="B145" s="276"/>
      <c r="C145" s="239"/>
      <c r="D145" s="239"/>
      <c r="E145" s="239"/>
      <c r="F145" s="239"/>
      <c r="G145" s="239"/>
      <c r="H145" s="239"/>
    </row>
    <row r="146" spans="2:8" ht="15" x14ac:dyDescent="0.2">
      <c r="B146" s="276"/>
      <c r="C146" s="239"/>
      <c r="D146" s="239"/>
      <c r="E146" s="239"/>
      <c r="F146" s="239"/>
      <c r="G146" s="239"/>
      <c r="H146" s="239"/>
    </row>
    <row r="147" spans="2:8" ht="15" x14ac:dyDescent="0.2">
      <c r="B147" s="276"/>
      <c r="C147" s="239"/>
      <c r="D147" s="239"/>
      <c r="E147" s="239"/>
      <c r="F147" s="239"/>
      <c r="G147" s="239"/>
      <c r="H147" s="239"/>
    </row>
    <row r="148" spans="2:8" ht="15" x14ac:dyDescent="0.2">
      <c r="B148" s="276"/>
      <c r="C148" s="239"/>
      <c r="D148" s="239"/>
      <c r="E148" s="239"/>
      <c r="F148" s="239"/>
      <c r="G148" s="239"/>
      <c r="H148" s="239"/>
    </row>
    <row r="149" spans="2:8" ht="15" x14ac:dyDescent="0.2">
      <c r="B149" s="276"/>
      <c r="C149" s="239"/>
      <c r="D149" s="239"/>
      <c r="E149" s="239"/>
      <c r="F149" s="239"/>
      <c r="G149" s="239"/>
      <c r="H149" s="239"/>
    </row>
    <row r="150" spans="2:8" ht="15" x14ac:dyDescent="0.2">
      <c r="B150" s="276"/>
      <c r="C150" s="239"/>
      <c r="D150" s="239"/>
      <c r="E150" s="239"/>
      <c r="F150" s="239"/>
      <c r="G150" s="239"/>
      <c r="H150" s="239"/>
    </row>
    <row r="151" spans="2:8" ht="15" x14ac:dyDescent="0.2">
      <c r="B151" s="276"/>
      <c r="C151" s="239"/>
      <c r="D151" s="239"/>
      <c r="E151" s="239"/>
      <c r="F151" s="239"/>
      <c r="G151" s="239"/>
      <c r="H151" s="239"/>
    </row>
    <row r="152" spans="2:8" ht="15" x14ac:dyDescent="0.2">
      <c r="B152" s="276"/>
      <c r="C152" s="239"/>
      <c r="D152" s="239"/>
      <c r="E152" s="239"/>
      <c r="F152" s="239"/>
      <c r="G152" s="239"/>
      <c r="H152" s="239"/>
    </row>
    <row r="153" spans="2:8" ht="15" x14ac:dyDescent="0.2">
      <c r="B153" s="276"/>
      <c r="C153" s="239"/>
      <c r="D153" s="239"/>
      <c r="E153" s="239"/>
      <c r="F153" s="239"/>
      <c r="G153" s="239"/>
      <c r="H153" s="239"/>
    </row>
    <row r="154" spans="2:8" ht="15" x14ac:dyDescent="0.2">
      <c r="B154" s="276"/>
      <c r="C154" s="239"/>
      <c r="D154" s="239"/>
      <c r="E154" s="239"/>
      <c r="F154" s="239"/>
      <c r="G154" s="239"/>
      <c r="H154" s="239"/>
    </row>
    <row r="155" spans="2:8" ht="15" x14ac:dyDescent="0.2">
      <c r="B155" s="276"/>
      <c r="C155" s="239"/>
      <c r="D155" s="239"/>
      <c r="E155" s="239"/>
      <c r="F155" s="239"/>
      <c r="G155" s="239"/>
      <c r="H155" s="239"/>
    </row>
    <row r="156" spans="2:8" ht="15" x14ac:dyDescent="0.2">
      <c r="B156" s="276"/>
      <c r="C156" s="239"/>
      <c r="D156" s="239"/>
      <c r="E156" s="239"/>
      <c r="F156" s="239"/>
      <c r="G156" s="239"/>
      <c r="H156" s="239"/>
    </row>
    <row r="157" spans="2:8" ht="15" x14ac:dyDescent="0.2">
      <c r="B157" s="276"/>
      <c r="C157" s="239"/>
      <c r="D157" s="239"/>
      <c r="E157" s="239"/>
      <c r="F157" s="239"/>
      <c r="G157" s="239"/>
      <c r="H157" s="239"/>
    </row>
    <row r="158" spans="2:8" ht="15" x14ac:dyDescent="0.2">
      <c r="B158" s="239"/>
      <c r="C158" s="239"/>
      <c r="D158" s="239"/>
      <c r="E158" s="239"/>
      <c r="F158" s="239"/>
      <c r="G158" s="239"/>
      <c r="H158" s="239"/>
    </row>
    <row r="159" spans="2:8" ht="15" x14ac:dyDescent="0.2">
      <c r="B159" s="239"/>
      <c r="C159" s="239"/>
      <c r="D159" s="239"/>
      <c r="E159" s="239"/>
      <c r="F159" s="239"/>
      <c r="G159" s="239"/>
      <c r="H159" s="239"/>
    </row>
    <row r="160" spans="2:8" ht="15" x14ac:dyDescent="0.2">
      <c r="B160" s="239"/>
      <c r="C160" s="239"/>
      <c r="D160" s="239"/>
      <c r="E160" s="239"/>
      <c r="F160" s="239"/>
      <c r="G160" s="239"/>
      <c r="H160" s="239"/>
    </row>
    <row r="161" spans="2:8" ht="15" x14ac:dyDescent="0.2">
      <c r="B161" s="239"/>
      <c r="C161" s="239"/>
      <c r="D161" s="239"/>
      <c r="E161" s="239"/>
      <c r="F161" s="239"/>
      <c r="G161" s="239"/>
      <c r="H161" s="239"/>
    </row>
    <row r="162" spans="2:8" ht="15" x14ac:dyDescent="0.2">
      <c r="B162" s="239"/>
      <c r="C162" s="239"/>
      <c r="D162" s="239"/>
      <c r="E162" s="239"/>
      <c r="F162" s="239"/>
      <c r="G162" s="239"/>
      <c r="H162" s="239"/>
    </row>
    <row r="163" spans="2:8" ht="15" x14ac:dyDescent="0.2">
      <c r="B163" s="239"/>
      <c r="C163" s="239"/>
      <c r="D163" s="239"/>
      <c r="E163" s="239"/>
      <c r="F163" s="239"/>
      <c r="G163" s="239"/>
      <c r="H163" s="239"/>
    </row>
    <row r="164" spans="2:8" ht="15" x14ac:dyDescent="0.2">
      <c r="B164" s="239"/>
      <c r="C164" s="239"/>
      <c r="D164" s="239"/>
      <c r="E164" s="239"/>
      <c r="F164" s="239"/>
      <c r="G164" s="239"/>
      <c r="H164" s="239"/>
    </row>
    <row r="165" spans="2:8" ht="15" x14ac:dyDescent="0.2">
      <c r="B165" s="239"/>
      <c r="C165" s="239"/>
      <c r="D165" s="239"/>
      <c r="E165" s="239"/>
      <c r="F165" s="239"/>
      <c r="G165" s="239"/>
      <c r="H165" s="239"/>
    </row>
    <row r="166" spans="2:8" ht="15" x14ac:dyDescent="0.2">
      <c r="B166" s="239"/>
      <c r="C166" s="239"/>
      <c r="D166" s="239"/>
      <c r="E166" s="239"/>
      <c r="F166" s="239"/>
      <c r="G166" s="239"/>
      <c r="H166" s="239"/>
    </row>
    <row r="167" spans="2:8" ht="15" x14ac:dyDescent="0.2">
      <c r="B167" s="239"/>
      <c r="C167" s="239"/>
      <c r="D167" s="239"/>
      <c r="E167" s="239"/>
      <c r="F167" s="239"/>
      <c r="G167" s="239"/>
      <c r="H167" s="239"/>
    </row>
    <row r="168" spans="2:8" ht="15" x14ac:dyDescent="0.2">
      <c r="B168" s="239"/>
      <c r="C168" s="239"/>
      <c r="D168" s="239"/>
      <c r="E168" s="239"/>
      <c r="F168" s="239"/>
      <c r="G168" s="239"/>
      <c r="H168" s="239"/>
    </row>
    <row r="169" spans="2:8" ht="15" x14ac:dyDescent="0.2">
      <c r="B169" s="239"/>
      <c r="C169" s="239"/>
      <c r="D169" s="239"/>
      <c r="E169" s="239"/>
      <c r="F169" s="239"/>
      <c r="G169" s="239"/>
      <c r="H169" s="239"/>
    </row>
    <row r="170" spans="2:8" ht="15" x14ac:dyDescent="0.2">
      <c r="B170" s="239"/>
      <c r="C170" s="239"/>
      <c r="D170" s="239"/>
      <c r="E170" s="239"/>
      <c r="F170" s="239"/>
      <c r="G170" s="239"/>
      <c r="H170" s="239"/>
    </row>
    <row r="171" spans="2:8" ht="15" x14ac:dyDescent="0.2">
      <c r="B171" s="239"/>
      <c r="C171" s="239"/>
      <c r="D171" s="239"/>
      <c r="E171" s="239"/>
      <c r="F171" s="239"/>
      <c r="G171" s="239"/>
      <c r="H171" s="239"/>
    </row>
    <row r="172" spans="2:8" ht="15" x14ac:dyDescent="0.2">
      <c r="B172" s="239"/>
      <c r="C172" s="239"/>
      <c r="D172" s="239"/>
      <c r="E172" s="239"/>
      <c r="F172" s="239"/>
      <c r="G172" s="239"/>
      <c r="H172" s="239"/>
    </row>
    <row r="173" spans="2:8" ht="15" x14ac:dyDescent="0.2">
      <c r="B173" s="239"/>
      <c r="C173" s="239"/>
      <c r="D173" s="239"/>
      <c r="E173" s="239"/>
      <c r="F173" s="239"/>
      <c r="G173" s="239"/>
      <c r="H173" s="239"/>
    </row>
    <row r="174" spans="2:8" ht="15" x14ac:dyDescent="0.2">
      <c r="B174" s="239"/>
      <c r="C174" s="239"/>
      <c r="D174" s="239"/>
      <c r="E174" s="239"/>
      <c r="F174" s="239"/>
      <c r="G174" s="239"/>
      <c r="H174" s="239"/>
    </row>
    <row r="175" spans="2:8" ht="15" x14ac:dyDescent="0.2">
      <c r="B175" s="239"/>
      <c r="C175" s="239"/>
      <c r="D175" s="239"/>
      <c r="E175" s="239"/>
      <c r="F175" s="239"/>
      <c r="G175" s="239"/>
      <c r="H175" s="239"/>
    </row>
    <row r="176" spans="2:8" ht="15" x14ac:dyDescent="0.2">
      <c r="B176" s="239"/>
      <c r="C176" s="239"/>
      <c r="D176" s="239"/>
      <c r="E176" s="239"/>
      <c r="F176" s="239"/>
      <c r="G176" s="239"/>
      <c r="H176" s="239"/>
    </row>
    <row r="177" spans="2:8" ht="15" x14ac:dyDescent="0.2">
      <c r="B177" s="239"/>
      <c r="C177" s="239"/>
      <c r="D177" s="239"/>
      <c r="E177" s="239"/>
      <c r="F177" s="239"/>
      <c r="G177" s="239"/>
      <c r="H177" s="239"/>
    </row>
    <row r="178" spans="2:8" ht="15" x14ac:dyDescent="0.2">
      <c r="B178" s="239"/>
      <c r="C178" s="239"/>
      <c r="D178" s="239"/>
      <c r="E178" s="239"/>
      <c r="F178" s="239"/>
      <c r="G178" s="239"/>
      <c r="H178" s="239"/>
    </row>
    <row r="179" spans="2:8" ht="15" x14ac:dyDescent="0.2">
      <c r="B179" s="239"/>
      <c r="C179" s="239"/>
      <c r="D179" s="239"/>
      <c r="E179" s="239"/>
      <c r="F179" s="239"/>
      <c r="G179" s="239"/>
      <c r="H179" s="239"/>
    </row>
    <row r="180" spans="2:8" ht="15" x14ac:dyDescent="0.2">
      <c r="B180" s="239"/>
      <c r="C180" s="239"/>
      <c r="D180" s="239"/>
      <c r="E180" s="239"/>
      <c r="F180" s="239"/>
      <c r="G180" s="239"/>
      <c r="H180" s="239"/>
    </row>
    <row r="181" spans="2:8" ht="15" x14ac:dyDescent="0.2">
      <c r="B181" s="239"/>
      <c r="C181" s="239"/>
      <c r="D181" s="239"/>
      <c r="E181" s="239"/>
      <c r="F181" s="239"/>
      <c r="G181" s="239"/>
      <c r="H181" s="239"/>
    </row>
    <row r="182" spans="2:8" ht="15" x14ac:dyDescent="0.2">
      <c r="B182" s="239"/>
      <c r="C182" s="239"/>
      <c r="D182" s="239"/>
      <c r="E182" s="239"/>
      <c r="F182" s="239"/>
      <c r="G182" s="239"/>
      <c r="H182" s="239"/>
    </row>
    <row r="183" spans="2:8" ht="15" x14ac:dyDescent="0.2">
      <c r="B183" s="239"/>
      <c r="C183" s="239"/>
      <c r="D183" s="239"/>
      <c r="E183" s="239"/>
      <c r="F183" s="239"/>
      <c r="G183" s="239"/>
      <c r="H183" s="239"/>
    </row>
    <row r="184" spans="2:8" ht="15" x14ac:dyDescent="0.2">
      <c r="B184" s="239"/>
      <c r="C184" s="239"/>
      <c r="D184" s="239"/>
      <c r="E184" s="239"/>
      <c r="F184" s="239"/>
      <c r="G184" s="239"/>
      <c r="H184" s="239"/>
    </row>
    <row r="185" spans="2:8" ht="15" x14ac:dyDescent="0.2">
      <c r="B185" s="239"/>
      <c r="C185" s="239"/>
      <c r="D185" s="239"/>
      <c r="E185" s="239"/>
      <c r="F185" s="239"/>
      <c r="G185" s="239"/>
      <c r="H185" s="239"/>
    </row>
    <row r="186" spans="2:8" ht="15" x14ac:dyDescent="0.2">
      <c r="B186" s="239"/>
      <c r="C186" s="239"/>
      <c r="D186" s="239"/>
      <c r="E186" s="239"/>
      <c r="F186" s="239"/>
      <c r="G186" s="239"/>
      <c r="H186" s="239"/>
    </row>
    <row r="187" spans="2:8" ht="15" x14ac:dyDescent="0.2">
      <c r="B187" s="239"/>
      <c r="C187" s="239"/>
      <c r="D187" s="239"/>
      <c r="E187" s="239"/>
      <c r="F187" s="239"/>
      <c r="G187" s="239"/>
      <c r="H187" s="239"/>
    </row>
    <row r="188" spans="2:8" ht="15" x14ac:dyDescent="0.2">
      <c r="B188" s="239"/>
      <c r="C188" s="239"/>
      <c r="D188" s="239"/>
      <c r="E188" s="239"/>
      <c r="F188" s="239"/>
      <c r="G188" s="239"/>
      <c r="H188" s="239"/>
    </row>
    <row r="189" spans="2:8" ht="15" x14ac:dyDescent="0.2">
      <c r="B189" s="239"/>
      <c r="C189" s="239"/>
      <c r="D189" s="239"/>
      <c r="E189" s="239"/>
      <c r="F189" s="239"/>
      <c r="G189" s="239"/>
      <c r="H189" s="239"/>
    </row>
    <row r="190" spans="2:8" ht="15" x14ac:dyDescent="0.2">
      <c r="B190" s="239"/>
      <c r="C190" s="239"/>
      <c r="D190" s="239"/>
      <c r="E190" s="239"/>
      <c r="F190" s="239"/>
      <c r="G190" s="239"/>
      <c r="H190" s="239"/>
    </row>
    <row r="191" spans="2:8" ht="15" x14ac:dyDescent="0.2">
      <c r="B191" s="239"/>
      <c r="C191" s="239"/>
      <c r="D191" s="239"/>
      <c r="E191" s="239"/>
      <c r="F191" s="239"/>
      <c r="G191" s="239"/>
      <c r="H191" s="239"/>
    </row>
    <row r="192" spans="2:8" ht="15" x14ac:dyDescent="0.2">
      <c r="B192" s="239"/>
      <c r="C192" s="239"/>
      <c r="D192" s="239"/>
      <c r="E192" s="239"/>
      <c r="F192" s="239"/>
      <c r="G192" s="239"/>
      <c r="H192" s="239"/>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5"/>
  <sheetViews>
    <sheetView zoomScaleNormal="100" workbookViewId="0">
      <pane xSplit="3" ySplit="10" topLeftCell="D11" activePane="bottomRight" state="frozen"/>
      <selection pane="topRight" activeCell="D1" sqref="D1"/>
      <selection pane="bottomLeft" activeCell="A11" sqref="A11"/>
      <selection pane="bottomRight" activeCell="B7" sqref="B7"/>
    </sheetView>
  </sheetViews>
  <sheetFormatPr defaultColWidth="8.85546875" defaultRowHeight="12.75" x14ac:dyDescent="0.2"/>
  <cols>
    <col min="1" max="1" width="4.7109375" style="237" customWidth="1"/>
    <col min="2" max="2" width="12.7109375" style="237" customWidth="1"/>
    <col min="3" max="3" width="55.7109375" style="237" customWidth="1"/>
    <col min="4" max="8" width="20.7109375" style="237" customWidth="1"/>
    <col min="9" max="16384" width="8.85546875" style="237"/>
  </cols>
  <sheetData>
    <row r="1" spans="1:8" ht="18" x14ac:dyDescent="0.25">
      <c r="B1" s="252"/>
      <c r="C1" s="235">
        <f>+'TABLE OF CONTENTS'!A1</f>
        <v>0</v>
      </c>
      <c r="D1" s="252"/>
      <c r="E1" s="252"/>
      <c r="F1" s="252"/>
      <c r="G1" s="252"/>
      <c r="H1" s="252"/>
    </row>
    <row r="2" spans="1:8" ht="18" x14ac:dyDescent="0.25">
      <c r="B2" s="252"/>
      <c r="C2" s="235" t="s">
        <v>1407</v>
      </c>
      <c r="D2" s="252"/>
      <c r="E2" s="252"/>
      <c r="F2" s="252"/>
      <c r="G2" s="252"/>
      <c r="H2" s="252"/>
    </row>
    <row r="3" spans="1:8" ht="18" x14ac:dyDescent="0.25">
      <c r="B3" s="252"/>
      <c r="C3" s="235" t="s">
        <v>767</v>
      </c>
      <c r="D3" s="252"/>
      <c r="E3" s="252"/>
      <c r="F3" s="252"/>
      <c r="G3" s="252"/>
      <c r="H3" s="252"/>
    </row>
    <row r="4" spans="1:8" ht="18" x14ac:dyDescent="0.25">
      <c r="B4" s="252"/>
      <c r="C4" s="238" t="str">
        <f>+'GW-STATEMENT OF ACTIVITIES(14)'!B3</f>
        <v>FISCAL YEAR ENDING JUNE 30, 2024</v>
      </c>
      <c r="D4" s="252"/>
      <c r="E4" s="252"/>
      <c r="F4" s="252"/>
      <c r="G4" s="252"/>
      <c r="H4" s="252"/>
    </row>
    <row r="5" spans="1:8" ht="18" x14ac:dyDescent="0.25">
      <c r="C5" s="238"/>
    </row>
    <row r="6" spans="1:8" ht="18.75" thickBot="1" x14ac:dyDescent="0.3">
      <c r="C6" s="238"/>
      <c r="D6" s="240"/>
      <c r="E6" s="288"/>
      <c r="F6" s="288"/>
      <c r="G6" s="288"/>
      <c r="H6" s="288"/>
    </row>
    <row r="8" spans="1:8" ht="16.5" thickBot="1" x14ac:dyDescent="0.3">
      <c r="B8" s="239"/>
      <c r="C8" s="239"/>
      <c r="D8" s="240" t="str">
        <f>+'NET POSIT-NONMAJOR ENTERPR(79)'!D7</f>
        <v>NonMajor Enterprise Funds</v>
      </c>
      <c r="E8" s="241"/>
      <c r="F8" s="241"/>
      <c r="G8" s="240"/>
      <c r="H8" s="239"/>
    </row>
    <row r="9" spans="1:8" ht="15.75" x14ac:dyDescent="0.25">
      <c r="B9" s="242" t="s">
        <v>149</v>
      </c>
      <c r="C9" s="242"/>
      <c r="D9" s="242" t="str">
        <f>'NET POSIT-NONMAJOR ENTERPR(79)'!D8</f>
        <v>FUND #</v>
      </c>
      <c r="E9" s="242" t="str">
        <f>'NET POSIT-NONMAJOR ENTERPR(79)'!E8</f>
        <v>FUND #</v>
      </c>
      <c r="F9" s="242" t="str">
        <f>'NET POSIT-NONMAJOR ENTERPR(79)'!F8</f>
        <v>FUND #</v>
      </c>
      <c r="G9" s="242" t="str">
        <f>'NET POSIT-NONMAJOR ENTERPR(79)'!G8</f>
        <v>FUND #</v>
      </c>
      <c r="H9" s="6"/>
    </row>
    <row r="10" spans="1:8" ht="16.5" thickBot="1" x14ac:dyDescent="0.3">
      <c r="B10" s="243" t="s">
        <v>150</v>
      </c>
      <c r="C10" s="243" t="s">
        <v>151</v>
      </c>
      <c r="D10" s="243" t="str">
        <f>'NET POSIT-NONMAJOR ENTERPR(79)'!D9</f>
        <v>NAME</v>
      </c>
      <c r="E10" s="243" t="str">
        <f>'NET POSIT-NONMAJOR ENTERPR(79)'!E9</f>
        <v>NAME</v>
      </c>
      <c r="F10" s="243" t="str">
        <f>'NET POSIT-NONMAJOR ENTERPR(79)'!F9</f>
        <v>NAME</v>
      </c>
      <c r="G10" s="243" t="str">
        <f>'NET POSIT-NONMAJOR ENTERPR(79)'!G9</f>
        <v>NAME</v>
      </c>
      <c r="H10" s="515" t="s">
        <v>168</v>
      </c>
    </row>
    <row r="11" spans="1:8" ht="20.100000000000001" customHeight="1" x14ac:dyDescent="0.25">
      <c r="A11"/>
      <c r="B11" s="336"/>
      <c r="C11" s="8" t="s">
        <v>691</v>
      </c>
      <c r="D11" s="264"/>
      <c r="E11" s="264"/>
      <c r="F11" s="264"/>
      <c r="G11" s="264"/>
      <c r="H11" s="296"/>
    </row>
    <row r="12" spans="1:8" ht="20.100000000000001" customHeight="1" x14ac:dyDescent="0.2">
      <c r="A12"/>
      <c r="B12" s="336">
        <v>340000</v>
      </c>
      <c r="C12" s="6" t="s">
        <v>692</v>
      </c>
      <c r="D12" s="245"/>
      <c r="E12" s="245"/>
      <c r="F12" s="245"/>
      <c r="G12" s="245"/>
      <c r="H12" s="253">
        <f>SUM(D12:G12)</f>
        <v>0</v>
      </c>
    </row>
    <row r="13" spans="1:8" ht="20.100000000000001" customHeight="1" x14ac:dyDescent="0.2">
      <c r="A13"/>
      <c r="B13" s="336">
        <v>360000</v>
      </c>
      <c r="C13" s="6" t="s">
        <v>693</v>
      </c>
      <c r="D13" s="245"/>
      <c r="E13" s="245"/>
      <c r="F13" s="245"/>
      <c r="G13" s="245"/>
      <c r="H13" s="253">
        <f>SUM(D13:G13)</f>
        <v>0</v>
      </c>
    </row>
    <row r="14" spans="1:8" ht="20.100000000000001" customHeight="1" x14ac:dyDescent="0.2">
      <c r="A14"/>
      <c r="B14" s="336">
        <v>363000</v>
      </c>
      <c r="C14" s="6" t="s">
        <v>694</v>
      </c>
      <c r="D14" s="245"/>
      <c r="E14" s="245"/>
      <c r="F14" s="245"/>
      <c r="G14" s="245"/>
      <c r="H14" s="253">
        <f>SUM(D14:G14)</f>
        <v>0</v>
      </c>
    </row>
    <row r="15" spans="1:8" customFormat="1" ht="20.100000000000001" customHeight="1" thickBot="1" x14ac:dyDescent="0.25">
      <c r="B15" s="336"/>
      <c r="C15" s="6"/>
      <c r="D15" s="254"/>
      <c r="E15" s="254"/>
      <c r="F15" s="254"/>
      <c r="G15" s="254"/>
      <c r="H15" s="254">
        <f>SUM(D15:G15)</f>
        <v>0</v>
      </c>
    </row>
    <row r="16" spans="1:8" customFormat="1" ht="20.100000000000001" customHeight="1" thickBot="1" x14ac:dyDescent="0.3">
      <c r="B16" s="336"/>
      <c r="C16" s="9" t="s">
        <v>695</v>
      </c>
      <c r="D16" s="254">
        <f>SUM(D12:D15)</f>
        <v>0</v>
      </c>
      <c r="E16" s="254">
        <f>SUM(E12:E15)</f>
        <v>0</v>
      </c>
      <c r="F16" s="254">
        <f>SUM(F12:F15)</f>
        <v>0</v>
      </c>
      <c r="G16" s="254">
        <f>SUM(G12:G15)</f>
        <v>0</v>
      </c>
      <c r="H16" s="254">
        <f>SUM(H12:H15)</f>
        <v>0</v>
      </c>
    </row>
    <row r="17" spans="1:8" customFormat="1" ht="20.100000000000001" customHeight="1" x14ac:dyDescent="0.2">
      <c r="B17" s="336"/>
      <c r="C17" s="6"/>
      <c r="D17" s="253"/>
      <c r="E17" s="253"/>
      <c r="F17" s="253"/>
      <c r="G17" s="253"/>
      <c r="H17" s="253"/>
    </row>
    <row r="18" spans="1:8" customFormat="1" ht="20.100000000000001" customHeight="1" x14ac:dyDescent="0.25">
      <c r="B18" s="336"/>
      <c r="C18" s="8" t="s">
        <v>696</v>
      </c>
      <c r="D18" s="253"/>
      <c r="E18" s="253"/>
      <c r="F18" s="253"/>
      <c r="G18" s="253"/>
      <c r="H18" s="253"/>
    </row>
    <row r="19" spans="1:8" ht="20.100000000000001" customHeight="1" x14ac:dyDescent="0.2">
      <c r="A19"/>
      <c r="B19" s="336">
        <v>100</v>
      </c>
      <c r="C19" s="6" t="s">
        <v>697</v>
      </c>
      <c r="D19" s="245"/>
      <c r="E19" s="245"/>
      <c r="F19" s="245"/>
      <c r="G19" s="245"/>
      <c r="H19" s="253">
        <f t="shared" ref="H19:H26" si="0">SUM(D19:G19)</f>
        <v>0</v>
      </c>
    </row>
    <row r="20" spans="1:8" ht="20.100000000000001" customHeight="1" x14ac:dyDescent="0.2">
      <c r="A20"/>
      <c r="B20" s="336">
        <v>200</v>
      </c>
      <c r="C20" s="6" t="s">
        <v>698</v>
      </c>
      <c r="D20" s="245"/>
      <c r="E20" s="245"/>
      <c r="F20" s="245"/>
      <c r="G20" s="245"/>
      <c r="H20" s="253">
        <f t="shared" si="0"/>
        <v>0</v>
      </c>
    </row>
    <row r="21" spans="1:8" ht="20.100000000000001" customHeight="1" x14ac:dyDescent="0.2">
      <c r="A21"/>
      <c r="B21" s="336">
        <v>300</v>
      </c>
      <c r="C21" s="6" t="s">
        <v>699</v>
      </c>
      <c r="D21" s="245"/>
      <c r="E21" s="245"/>
      <c r="F21" s="245"/>
      <c r="G21" s="245"/>
      <c r="H21" s="253">
        <f t="shared" si="0"/>
        <v>0</v>
      </c>
    </row>
    <row r="22" spans="1:8" ht="20.100000000000001" customHeight="1" x14ac:dyDescent="0.2">
      <c r="A22"/>
      <c r="B22" s="336">
        <v>400</v>
      </c>
      <c r="C22" s="6" t="s">
        <v>700</v>
      </c>
      <c r="D22" s="245"/>
      <c r="E22" s="245"/>
      <c r="F22" s="245"/>
      <c r="G22" s="245"/>
      <c r="H22" s="253">
        <f t="shared" si="0"/>
        <v>0</v>
      </c>
    </row>
    <row r="23" spans="1:8" ht="20.100000000000001" customHeight="1" x14ac:dyDescent="0.2">
      <c r="A23"/>
      <c r="B23" s="336">
        <v>500</v>
      </c>
      <c r="C23" s="6" t="s">
        <v>701</v>
      </c>
      <c r="D23" s="245"/>
      <c r="E23" s="245"/>
      <c r="F23" s="245"/>
      <c r="G23" s="245"/>
      <c r="H23" s="253">
        <f t="shared" si="0"/>
        <v>0</v>
      </c>
    </row>
    <row r="24" spans="1:8" ht="20.100000000000001" customHeight="1" x14ac:dyDescent="0.2">
      <c r="A24"/>
      <c r="B24" s="336">
        <v>810</v>
      </c>
      <c r="C24" s="6" t="s">
        <v>702</v>
      </c>
      <c r="D24" s="245"/>
      <c r="E24" s="245"/>
      <c r="F24" s="245"/>
      <c r="G24" s="245"/>
      <c r="H24" s="253">
        <f t="shared" si="0"/>
        <v>0</v>
      </c>
    </row>
    <row r="25" spans="1:8" ht="20.100000000000001" customHeight="1" x14ac:dyDescent="0.2">
      <c r="A25"/>
      <c r="B25" s="336">
        <v>830</v>
      </c>
      <c r="C25" s="6" t="s">
        <v>2716</v>
      </c>
      <c r="D25" s="245"/>
      <c r="E25" s="245"/>
      <c r="F25" s="245"/>
      <c r="G25" s="245"/>
      <c r="H25" s="253">
        <f t="shared" si="0"/>
        <v>0</v>
      </c>
    </row>
    <row r="26" spans="1:8" customFormat="1" ht="26.1" customHeight="1" thickBot="1" x14ac:dyDescent="0.25">
      <c r="A26" s="538"/>
      <c r="B26" s="336"/>
      <c r="C26" s="6"/>
      <c r="D26" s="254"/>
      <c r="E26" s="254"/>
      <c r="F26" s="254"/>
      <c r="G26" s="254"/>
      <c r="H26" s="254">
        <f t="shared" si="0"/>
        <v>0</v>
      </c>
    </row>
    <row r="27" spans="1:8" customFormat="1" ht="20.100000000000001" customHeight="1" thickBot="1" x14ac:dyDescent="0.3">
      <c r="B27" s="336"/>
      <c r="C27" s="9" t="s">
        <v>315</v>
      </c>
      <c r="D27" s="254">
        <f>SUM(D18:D26)</f>
        <v>0</v>
      </c>
      <c r="E27" s="254">
        <f>SUM(E18:E26)</f>
        <v>0</v>
      </c>
      <c r="F27" s="254">
        <f>SUM(F18:F26)</f>
        <v>0</v>
      </c>
      <c r="G27" s="254">
        <f>SUM(G18:G26)</f>
        <v>0</v>
      </c>
      <c r="H27" s="254">
        <f>SUM(H18:H26)</f>
        <v>0</v>
      </c>
    </row>
    <row r="28" spans="1:8" customFormat="1" ht="20.100000000000001" customHeight="1" thickBot="1" x14ac:dyDescent="0.25">
      <c r="B28" s="336"/>
      <c r="C28" s="6" t="s">
        <v>1028</v>
      </c>
      <c r="D28" s="254">
        <f>+D16-D27</f>
        <v>0</v>
      </c>
      <c r="E28" s="254">
        <f>+E16-E27</f>
        <v>0</v>
      </c>
      <c r="F28" s="254">
        <f>+F16-F27</f>
        <v>0</v>
      </c>
      <c r="G28" s="254">
        <f>+G16-G27</f>
        <v>0</v>
      </c>
      <c r="H28" s="254">
        <f>+H16-H27</f>
        <v>0</v>
      </c>
    </row>
    <row r="29" spans="1:8" customFormat="1" ht="20.100000000000001" customHeight="1" x14ac:dyDescent="0.25">
      <c r="B29" s="336"/>
      <c r="C29" s="8" t="s">
        <v>703</v>
      </c>
      <c r="D29" s="253"/>
      <c r="E29" s="253"/>
      <c r="F29" s="253"/>
      <c r="G29" s="253"/>
      <c r="H29" s="253"/>
    </row>
    <row r="30" spans="1:8" ht="20.100000000000001" customHeight="1" x14ac:dyDescent="0.2">
      <c r="A30"/>
      <c r="B30" s="336">
        <v>310000</v>
      </c>
      <c r="C30" s="6" t="s">
        <v>704</v>
      </c>
      <c r="D30" s="245"/>
      <c r="E30" s="245"/>
      <c r="F30" s="245"/>
      <c r="G30" s="245"/>
      <c r="H30" s="253">
        <f t="shared" ref="H30:H40" si="1">SUM(D30:G30)</f>
        <v>0</v>
      </c>
    </row>
    <row r="31" spans="1:8" ht="20.100000000000001" customHeight="1" x14ac:dyDescent="0.2">
      <c r="A31"/>
      <c r="B31" s="336">
        <v>320000</v>
      </c>
      <c r="C31" s="6" t="s">
        <v>705</v>
      </c>
      <c r="D31" s="245"/>
      <c r="E31" s="245"/>
      <c r="F31" s="245"/>
      <c r="G31" s="245"/>
      <c r="H31" s="253">
        <f t="shared" si="1"/>
        <v>0</v>
      </c>
    </row>
    <row r="32" spans="1:8" ht="20.100000000000001" customHeight="1" x14ac:dyDescent="0.2">
      <c r="A32"/>
      <c r="B32" s="336">
        <v>330000</v>
      </c>
      <c r="C32" s="6" t="s">
        <v>1031</v>
      </c>
      <c r="D32" s="245"/>
      <c r="E32" s="245"/>
      <c r="F32" s="245"/>
      <c r="G32" s="245"/>
      <c r="H32" s="253">
        <f t="shared" si="1"/>
        <v>0</v>
      </c>
    </row>
    <row r="33" spans="1:8" ht="20.100000000000001" customHeight="1" x14ac:dyDescent="0.2">
      <c r="A33"/>
      <c r="B33" s="336">
        <v>371000</v>
      </c>
      <c r="C33" s="6" t="s">
        <v>1032</v>
      </c>
      <c r="D33" s="245"/>
      <c r="E33" s="245"/>
      <c r="F33" s="245"/>
      <c r="G33" s="245"/>
      <c r="H33" s="253">
        <f t="shared" si="1"/>
        <v>0</v>
      </c>
    </row>
    <row r="34" spans="1:8" ht="20.100000000000001" customHeight="1" x14ac:dyDescent="0.2">
      <c r="A34"/>
      <c r="B34" s="336">
        <v>382030</v>
      </c>
      <c r="C34" s="6" t="s">
        <v>1377</v>
      </c>
      <c r="D34" s="245"/>
      <c r="E34" s="245"/>
      <c r="F34" s="245"/>
      <c r="G34" s="245"/>
      <c r="H34" s="253">
        <f t="shared" si="1"/>
        <v>0</v>
      </c>
    </row>
    <row r="35" spans="1:8" ht="20.100000000000001" customHeight="1" x14ac:dyDescent="0.2">
      <c r="A35"/>
      <c r="B35" s="336">
        <v>490000</v>
      </c>
      <c r="C35" s="6" t="s">
        <v>1395</v>
      </c>
      <c r="D35" s="245"/>
      <c r="E35" s="245"/>
      <c r="F35" s="245"/>
      <c r="G35" s="245"/>
      <c r="H35" s="253">
        <f t="shared" si="1"/>
        <v>0</v>
      </c>
    </row>
    <row r="36" spans="1:8" ht="20.100000000000001" customHeight="1" x14ac:dyDescent="0.2">
      <c r="A36"/>
      <c r="B36" s="336">
        <v>490500</v>
      </c>
      <c r="C36" s="6" t="s">
        <v>2918</v>
      </c>
      <c r="D36" s="245"/>
      <c r="E36" s="245"/>
      <c r="F36" s="245"/>
      <c r="G36" s="245"/>
      <c r="H36" s="253">
        <f t="shared" si="1"/>
        <v>0</v>
      </c>
    </row>
    <row r="37" spans="1:8" ht="20.100000000000001" customHeight="1" x14ac:dyDescent="0.2">
      <c r="A37"/>
      <c r="B37" s="336">
        <v>384000</v>
      </c>
      <c r="C37" s="6" t="s">
        <v>1369</v>
      </c>
      <c r="D37" s="245"/>
      <c r="E37" s="245"/>
      <c r="F37" s="245"/>
      <c r="G37" s="245"/>
      <c r="H37" s="253">
        <f t="shared" si="1"/>
        <v>0</v>
      </c>
    </row>
    <row r="38" spans="1:8" ht="20.100000000000001" customHeight="1" x14ac:dyDescent="0.2">
      <c r="A38"/>
      <c r="B38" s="336">
        <v>385000</v>
      </c>
      <c r="C38" s="6" t="s">
        <v>1370</v>
      </c>
      <c r="D38" s="245"/>
      <c r="E38" s="245"/>
      <c r="F38" s="245"/>
      <c r="G38" s="245"/>
      <c r="H38" s="253">
        <f t="shared" si="1"/>
        <v>0</v>
      </c>
    </row>
    <row r="39" spans="1:8" ht="20.100000000000001" customHeight="1" x14ac:dyDescent="0.2">
      <c r="A39"/>
      <c r="B39" s="336">
        <v>524000</v>
      </c>
      <c r="C39" s="6" t="s">
        <v>1371</v>
      </c>
      <c r="D39" s="245"/>
      <c r="E39" s="245"/>
      <c r="F39" s="245"/>
      <c r="G39" s="245"/>
      <c r="H39" s="253">
        <f t="shared" si="1"/>
        <v>0</v>
      </c>
    </row>
    <row r="40" spans="1:8" ht="20.100000000000001" customHeight="1" thickBot="1" x14ac:dyDescent="0.25">
      <c r="A40"/>
      <c r="B40" s="336">
        <v>525000</v>
      </c>
      <c r="C40" s="6" t="s">
        <v>1372</v>
      </c>
      <c r="D40" s="254"/>
      <c r="E40" s="254"/>
      <c r="F40" s="254"/>
      <c r="G40" s="254"/>
      <c r="H40" s="254">
        <f t="shared" si="1"/>
        <v>0</v>
      </c>
    </row>
    <row r="41" spans="1:8" customFormat="1" ht="20.25" customHeight="1" thickBot="1" x14ac:dyDescent="0.3">
      <c r="B41" s="336"/>
      <c r="C41" s="9" t="s">
        <v>929</v>
      </c>
      <c r="D41" s="254">
        <f>SUM(D29:D40)</f>
        <v>0</v>
      </c>
      <c r="E41" s="254">
        <f>SUM(E29:E40)</f>
        <v>0</v>
      </c>
      <c r="F41" s="254">
        <f>SUM(F29:F40)</f>
        <v>0</v>
      </c>
      <c r="G41" s="254">
        <f>SUM(G29:G40)</f>
        <v>0</v>
      </c>
      <c r="H41" s="254">
        <f>SUM(H29:H40)</f>
        <v>0</v>
      </c>
    </row>
    <row r="42" spans="1:8" customFormat="1" ht="20.100000000000001" customHeight="1" x14ac:dyDescent="0.2">
      <c r="B42" s="336"/>
      <c r="C42" s="6" t="s">
        <v>11</v>
      </c>
      <c r="D42" s="279">
        <f>+D28+D41</f>
        <v>0</v>
      </c>
      <c r="E42" s="279">
        <f>+E28+E41</f>
        <v>0</v>
      </c>
      <c r="F42" s="279">
        <f>+F28+F41</f>
        <v>0</v>
      </c>
      <c r="G42" s="279">
        <f>+G28+G41</f>
        <v>0</v>
      </c>
      <c r="H42" s="279">
        <f>+H28+H41</f>
        <v>0</v>
      </c>
    </row>
    <row r="43" spans="1:8" ht="20.100000000000001" customHeight="1" x14ac:dyDescent="0.2">
      <c r="A43"/>
      <c r="B43" s="336"/>
      <c r="C43" s="6" t="s">
        <v>711</v>
      </c>
      <c r="D43" s="245"/>
      <c r="E43" s="245"/>
      <c r="F43" s="245"/>
      <c r="G43" s="245"/>
      <c r="H43" s="253">
        <f>SUM(D43:G43)</f>
        <v>0</v>
      </c>
    </row>
    <row r="44" spans="1:8" ht="20.100000000000001" customHeight="1" thickBot="1" x14ac:dyDescent="0.25">
      <c r="A44"/>
      <c r="B44" s="336"/>
      <c r="C44" s="6" t="s">
        <v>393</v>
      </c>
      <c r="D44" s="247"/>
      <c r="E44" s="247"/>
      <c r="F44" s="247"/>
      <c r="G44" s="247"/>
      <c r="H44" s="254">
        <f>SUM(D44:G44)</f>
        <v>0</v>
      </c>
    </row>
    <row r="45" spans="1:8" customFormat="1" ht="20.100000000000001" customHeight="1" x14ac:dyDescent="0.2">
      <c r="B45" s="336"/>
      <c r="C45" s="6" t="s">
        <v>1408</v>
      </c>
      <c r="D45" s="253">
        <f>+D42+D43+D44</f>
        <v>0</v>
      </c>
      <c r="E45" s="253">
        <f>+E42+E43+E44</f>
        <v>0</v>
      </c>
      <c r="F45" s="253">
        <f>+F42+F43+F44</f>
        <v>0</v>
      </c>
      <c r="G45" s="253">
        <f>+G42+G43+G44</f>
        <v>0</v>
      </c>
      <c r="H45" s="253">
        <f>+H42+H43+H44</f>
        <v>0</v>
      </c>
    </row>
    <row r="46" spans="1:8" ht="20.100000000000001" customHeight="1" x14ac:dyDescent="0.2">
      <c r="B46" s="276"/>
      <c r="C46" s="239" t="str">
        <f>+'CHANGE NET POSITION-PROP.(19)'!B46</f>
        <v>Total net position - July 1, 2022 as previously reported</v>
      </c>
      <c r="D46" s="245"/>
      <c r="E46" s="245"/>
      <c r="F46" s="245"/>
      <c r="G46" s="245"/>
      <c r="H46" s="253">
        <f>SUM(D46:G46)</f>
        <v>0</v>
      </c>
    </row>
    <row r="47" spans="1:8" ht="20.100000000000001" customHeight="1" thickBot="1" x14ac:dyDescent="0.25">
      <c r="B47" s="276"/>
      <c r="C47" s="239" t="s">
        <v>579</v>
      </c>
      <c r="D47" s="247"/>
      <c r="E47" s="247"/>
      <c r="F47" s="247"/>
      <c r="G47" s="247"/>
      <c r="H47" s="254">
        <f>SUM(D47:G47)</f>
        <v>0</v>
      </c>
    </row>
    <row r="48" spans="1:8" ht="20.100000000000001" customHeight="1" thickBot="1" x14ac:dyDescent="0.25">
      <c r="B48" s="276"/>
      <c r="C48" s="239" t="str">
        <f>+'CHANGE NET POSITION-PROP.(19)'!B48</f>
        <v>Total net position - July 1, 2022 as restated</v>
      </c>
      <c r="D48" s="253">
        <f>+D46+D47</f>
        <v>0</v>
      </c>
      <c r="E48" s="253">
        <f>+E46+E47</f>
        <v>0</v>
      </c>
      <c r="F48" s="253">
        <f>+F46+F47</f>
        <v>0</v>
      </c>
      <c r="G48" s="253">
        <f>+G46+G47</f>
        <v>0</v>
      </c>
      <c r="H48" s="253">
        <f>+H46+H47</f>
        <v>0</v>
      </c>
    </row>
    <row r="49" spans="1:8" ht="20.100000000000001" customHeight="1" thickBot="1" x14ac:dyDescent="0.25">
      <c r="B49" s="276"/>
      <c r="C49" s="239" t="str">
        <f>+'CHANGE NET POSITION-PROP.(19)'!B49</f>
        <v>Total net position - June 30, 2023</v>
      </c>
      <c r="D49" s="256">
        <f>+D45+D48</f>
        <v>0</v>
      </c>
      <c r="E49" s="256">
        <f>+E45+E48</f>
        <v>0</v>
      </c>
      <c r="F49" s="256">
        <f>+F45+F48</f>
        <v>0</v>
      </c>
      <c r="G49" s="256">
        <f>+G45+G48</f>
        <v>0</v>
      </c>
      <c r="H49" s="256">
        <f>+H45+H48</f>
        <v>0</v>
      </c>
    </row>
    <row r="50" spans="1:8" ht="15.75" thickTop="1" x14ac:dyDescent="0.2">
      <c r="B50" s="276"/>
      <c r="C50" s="239"/>
      <c r="D50" s="239"/>
      <c r="E50" s="239"/>
      <c r="F50" s="239"/>
      <c r="G50" s="239"/>
      <c r="H50" s="239"/>
    </row>
    <row r="51" spans="1:8" ht="15.75" x14ac:dyDescent="0.25">
      <c r="A51" s="250" t="s">
        <v>1699</v>
      </c>
      <c r="B51" s="342"/>
      <c r="C51" s="258"/>
      <c r="D51" s="258"/>
      <c r="E51" s="258"/>
      <c r="F51" s="258"/>
      <c r="G51" s="258"/>
      <c r="H51" s="258"/>
    </row>
    <row r="52" spans="1:8" ht="15" x14ac:dyDescent="0.2">
      <c r="B52" s="276"/>
      <c r="C52" s="239"/>
      <c r="D52" s="239"/>
      <c r="E52" s="239"/>
      <c r="F52" s="239"/>
      <c r="G52" s="239"/>
      <c r="H52" s="239"/>
    </row>
    <row r="53" spans="1:8" ht="15" x14ac:dyDescent="0.2">
      <c r="B53" s="276"/>
      <c r="C53" s="239"/>
      <c r="D53" s="239"/>
      <c r="E53" s="239"/>
      <c r="F53" s="239"/>
      <c r="G53" s="239"/>
      <c r="H53" s="239"/>
    </row>
    <row r="54" spans="1:8" ht="15" x14ac:dyDescent="0.2">
      <c r="B54" s="276"/>
      <c r="C54" s="239"/>
      <c r="D54" s="239"/>
      <c r="E54" s="239"/>
      <c r="F54" s="239"/>
      <c r="G54" s="239"/>
      <c r="H54" s="239"/>
    </row>
    <row r="55" spans="1:8" ht="15" x14ac:dyDescent="0.2">
      <c r="B55" s="276"/>
      <c r="C55" s="239"/>
      <c r="D55" s="239"/>
      <c r="E55" s="239"/>
      <c r="F55" s="239"/>
      <c r="G55" s="239"/>
      <c r="H55" s="239"/>
    </row>
    <row r="56" spans="1:8" ht="15" x14ac:dyDescent="0.2">
      <c r="B56" s="276"/>
      <c r="C56" s="239"/>
      <c r="D56" s="239"/>
      <c r="E56" s="239"/>
      <c r="F56" s="239"/>
      <c r="G56" s="239"/>
      <c r="H56" s="239"/>
    </row>
    <row r="57" spans="1:8" ht="15" x14ac:dyDescent="0.2">
      <c r="B57" s="276"/>
      <c r="C57" s="239"/>
      <c r="D57" s="239"/>
      <c r="E57" s="239"/>
      <c r="F57" s="239"/>
      <c r="G57" s="239"/>
      <c r="H57" s="239"/>
    </row>
    <row r="58" spans="1:8" ht="15" x14ac:dyDescent="0.2">
      <c r="B58" s="276"/>
      <c r="C58" s="239"/>
      <c r="D58" s="239"/>
      <c r="E58" s="239"/>
      <c r="F58" s="239"/>
      <c r="G58" s="239"/>
      <c r="H58" s="239"/>
    </row>
    <row r="59" spans="1:8" ht="15" x14ac:dyDescent="0.2">
      <c r="B59" s="276"/>
      <c r="C59" s="239"/>
      <c r="D59" s="239"/>
      <c r="E59" s="239"/>
      <c r="F59" s="239"/>
      <c r="G59" s="239"/>
      <c r="H59" s="239"/>
    </row>
    <row r="60" spans="1:8" ht="15" x14ac:dyDescent="0.2">
      <c r="B60" s="276"/>
      <c r="C60" s="239"/>
      <c r="D60" s="239"/>
      <c r="E60" s="239"/>
      <c r="F60" s="239"/>
      <c r="G60" s="239"/>
      <c r="H60" s="239"/>
    </row>
    <row r="61" spans="1:8" ht="15" x14ac:dyDescent="0.2">
      <c r="B61" s="276"/>
      <c r="C61" s="239"/>
      <c r="D61" s="239"/>
      <c r="E61" s="239"/>
      <c r="F61" s="239"/>
      <c r="G61" s="239"/>
      <c r="H61" s="239"/>
    </row>
    <row r="62" spans="1:8" ht="15" x14ac:dyDescent="0.2">
      <c r="B62" s="276"/>
      <c r="C62" s="239"/>
      <c r="D62" s="239"/>
      <c r="E62" s="239"/>
      <c r="F62" s="239"/>
      <c r="G62" s="239"/>
      <c r="H62" s="239"/>
    </row>
    <row r="63" spans="1:8" ht="15" x14ac:dyDescent="0.2">
      <c r="B63" s="276"/>
      <c r="C63" s="239"/>
      <c r="D63" s="239"/>
      <c r="E63" s="239"/>
      <c r="F63" s="239"/>
      <c r="G63" s="239"/>
      <c r="H63" s="239"/>
    </row>
    <row r="64" spans="1:8" ht="15" x14ac:dyDescent="0.2">
      <c r="B64" s="276"/>
      <c r="C64" s="239"/>
      <c r="D64" s="239"/>
      <c r="E64" s="239"/>
      <c r="F64" s="239"/>
      <c r="G64" s="239"/>
      <c r="H64" s="239"/>
    </row>
    <row r="65" spans="2:8" ht="15" x14ac:dyDescent="0.2">
      <c r="B65" s="276"/>
      <c r="C65" s="239"/>
      <c r="D65" s="239"/>
      <c r="E65" s="239"/>
      <c r="F65" s="239"/>
      <c r="G65" s="239"/>
      <c r="H65" s="239"/>
    </row>
    <row r="66" spans="2:8" ht="15" x14ac:dyDescent="0.2">
      <c r="B66" s="276"/>
      <c r="C66" s="239"/>
      <c r="D66" s="239"/>
      <c r="E66" s="239"/>
      <c r="F66" s="239"/>
      <c r="G66" s="239"/>
      <c r="H66" s="239"/>
    </row>
    <row r="67" spans="2:8" ht="15" x14ac:dyDescent="0.2">
      <c r="B67" s="276"/>
      <c r="C67" s="239"/>
      <c r="D67" s="239"/>
      <c r="E67" s="239"/>
      <c r="F67" s="239"/>
      <c r="G67" s="239"/>
      <c r="H67" s="239"/>
    </row>
    <row r="68" spans="2:8" ht="15" x14ac:dyDescent="0.2">
      <c r="B68" s="276"/>
      <c r="C68" s="239"/>
      <c r="D68" s="239"/>
      <c r="E68" s="239"/>
      <c r="F68" s="239"/>
      <c r="G68" s="239"/>
      <c r="H68" s="239"/>
    </row>
    <row r="69" spans="2:8" ht="15" x14ac:dyDescent="0.2">
      <c r="B69" s="276"/>
      <c r="C69" s="239"/>
      <c r="D69" s="239"/>
      <c r="E69" s="239"/>
      <c r="F69" s="239"/>
      <c r="G69" s="239"/>
      <c r="H69" s="239"/>
    </row>
    <row r="70" spans="2:8" ht="15" x14ac:dyDescent="0.2">
      <c r="B70" s="276"/>
      <c r="C70" s="239"/>
      <c r="D70" s="239"/>
      <c r="E70" s="239"/>
      <c r="F70" s="239"/>
      <c r="G70" s="239"/>
      <c r="H70" s="239"/>
    </row>
    <row r="71" spans="2:8" ht="15" x14ac:dyDescent="0.2">
      <c r="B71" s="276"/>
      <c r="C71" s="239"/>
      <c r="D71" s="239"/>
      <c r="E71" s="239"/>
      <c r="F71" s="239"/>
      <c r="G71" s="239"/>
      <c r="H71" s="239"/>
    </row>
    <row r="72" spans="2:8" ht="15" x14ac:dyDescent="0.2">
      <c r="B72" s="276"/>
      <c r="C72" s="239"/>
      <c r="D72" s="239"/>
      <c r="E72" s="239"/>
      <c r="F72" s="239"/>
      <c r="G72" s="239"/>
      <c r="H72" s="239"/>
    </row>
    <row r="73" spans="2:8" ht="15" x14ac:dyDescent="0.2">
      <c r="B73" s="276"/>
      <c r="C73" s="239"/>
      <c r="D73" s="239"/>
      <c r="E73" s="239"/>
      <c r="F73" s="239"/>
      <c r="G73" s="239"/>
      <c r="H73" s="239"/>
    </row>
    <row r="74" spans="2:8" ht="15" x14ac:dyDescent="0.2">
      <c r="B74" s="276"/>
      <c r="C74" s="239"/>
      <c r="D74" s="239"/>
      <c r="E74" s="239"/>
      <c r="F74" s="239"/>
      <c r="G74" s="239"/>
      <c r="H74" s="239"/>
    </row>
    <row r="75" spans="2:8" ht="15" x14ac:dyDescent="0.2">
      <c r="B75" s="276"/>
      <c r="C75" s="239"/>
      <c r="D75" s="239"/>
      <c r="E75" s="239"/>
      <c r="F75" s="239"/>
      <c r="G75" s="239"/>
      <c r="H75" s="239"/>
    </row>
    <row r="76" spans="2:8" ht="15" x14ac:dyDescent="0.2">
      <c r="B76" s="276"/>
      <c r="C76" s="239"/>
      <c r="D76" s="239"/>
      <c r="E76" s="239"/>
      <c r="F76" s="239"/>
      <c r="G76" s="239"/>
      <c r="H76" s="239"/>
    </row>
    <row r="77" spans="2:8" ht="15" x14ac:dyDescent="0.2">
      <c r="B77" s="239"/>
      <c r="C77" s="239"/>
      <c r="D77" s="239"/>
      <c r="E77" s="239"/>
      <c r="F77" s="239"/>
      <c r="G77" s="239"/>
      <c r="H77" s="239"/>
    </row>
    <row r="78" spans="2:8" ht="15" x14ac:dyDescent="0.2">
      <c r="B78" s="239"/>
      <c r="C78" s="239"/>
      <c r="D78" s="239"/>
      <c r="E78" s="239"/>
      <c r="F78" s="239"/>
      <c r="G78" s="239"/>
      <c r="H78" s="239"/>
    </row>
    <row r="79" spans="2:8" ht="15" x14ac:dyDescent="0.2">
      <c r="B79" s="239"/>
      <c r="C79" s="239"/>
      <c r="D79" s="239"/>
      <c r="E79" s="239"/>
      <c r="F79" s="239"/>
      <c r="G79" s="239"/>
      <c r="H79" s="239"/>
    </row>
    <row r="80" spans="2:8" ht="15" x14ac:dyDescent="0.2">
      <c r="B80" s="239"/>
      <c r="C80" s="239"/>
      <c r="D80" s="239"/>
      <c r="E80" s="239"/>
      <c r="F80" s="239"/>
      <c r="G80" s="239"/>
      <c r="H80" s="239"/>
    </row>
    <row r="81" spans="2:8" ht="15" x14ac:dyDescent="0.2">
      <c r="B81" s="239"/>
      <c r="C81" s="239"/>
      <c r="D81" s="239"/>
      <c r="E81" s="239"/>
      <c r="F81" s="239"/>
      <c r="G81" s="239"/>
      <c r="H81" s="239"/>
    </row>
    <row r="82" spans="2:8" ht="15" x14ac:dyDescent="0.2">
      <c r="B82" s="239"/>
      <c r="C82" s="239"/>
      <c r="D82" s="239"/>
      <c r="E82" s="239"/>
      <c r="F82" s="239"/>
      <c r="G82" s="239"/>
      <c r="H82" s="239"/>
    </row>
    <row r="83" spans="2:8" ht="15" x14ac:dyDescent="0.2">
      <c r="B83" s="239"/>
      <c r="C83" s="239"/>
      <c r="D83" s="239"/>
      <c r="E83" s="239"/>
      <c r="F83" s="239"/>
      <c r="G83" s="239"/>
      <c r="H83" s="239"/>
    </row>
    <row r="84" spans="2:8" ht="15" x14ac:dyDescent="0.2">
      <c r="B84" s="239"/>
      <c r="C84" s="239"/>
      <c r="D84" s="239"/>
      <c r="E84" s="239"/>
      <c r="F84" s="239"/>
      <c r="G84" s="239"/>
      <c r="H84" s="239"/>
    </row>
    <row r="85" spans="2:8" ht="15" x14ac:dyDescent="0.2">
      <c r="B85" s="239"/>
      <c r="C85" s="239"/>
      <c r="D85" s="239"/>
      <c r="E85" s="239"/>
      <c r="F85" s="239"/>
      <c r="G85" s="239"/>
      <c r="H85" s="239"/>
    </row>
  </sheetData>
  <sheetProtection algorithmName="SHA-512" hashValue="OA2XJ60R3E5XiNlBz5UVaSkn7Jn53sndewYa6++niB/qc/XydNOFgH7P12wR2SE+9TBHpOZo0XIQom7Ijo1+fw==" saltValue="Ay6XTCX5C6IiK9zO55SLT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4" sqref="A4"/>
    </sheetView>
  </sheetViews>
  <sheetFormatPr defaultColWidth="8.85546875" defaultRowHeight="12.75" x14ac:dyDescent="0.2"/>
  <cols>
    <col min="1" max="1" width="55.7109375" style="237" customWidth="1"/>
    <col min="2" max="6" width="24.7109375" style="237" customWidth="1"/>
    <col min="7" max="16384" width="8.85546875" style="237"/>
  </cols>
  <sheetData>
    <row r="1" spans="1:6" ht="18" x14ac:dyDescent="0.25">
      <c r="A1" s="235">
        <f>+'GW-STATEMENT NET POSITION(13)'!A1</f>
        <v>0</v>
      </c>
      <c r="B1" s="252"/>
      <c r="C1" s="252"/>
      <c r="D1" s="252"/>
      <c r="E1" s="252"/>
      <c r="F1" s="252"/>
    </row>
    <row r="2" spans="1:6" ht="18" x14ac:dyDescent="0.25">
      <c r="A2" s="235" t="s">
        <v>5</v>
      </c>
      <c r="B2" s="252"/>
      <c r="C2" s="252"/>
      <c r="D2" s="252"/>
      <c r="E2" s="252"/>
      <c r="F2" s="252"/>
    </row>
    <row r="3" spans="1:6" ht="18" x14ac:dyDescent="0.25">
      <c r="A3" s="235" t="s">
        <v>767</v>
      </c>
      <c r="B3" s="252"/>
      <c r="C3" s="252"/>
      <c r="D3" s="252"/>
      <c r="E3" s="252"/>
      <c r="F3" s="252"/>
    </row>
    <row r="4" spans="1:6" ht="18" x14ac:dyDescent="0.25">
      <c r="A4" s="238" t="str">
        <f>+'GW-STATEMENT OF ACTIVITIES(14)'!B3</f>
        <v>FISCAL YEAR ENDING JUNE 30, 2024</v>
      </c>
      <c r="B4" s="252"/>
      <c r="C4" s="252"/>
      <c r="D4" s="252"/>
      <c r="E4" s="252"/>
      <c r="F4" s="252"/>
    </row>
    <row r="5" spans="1:6" ht="18" x14ac:dyDescent="0.25">
      <c r="A5" s="238"/>
    </row>
    <row r="6" spans="1:6" ht="16.5" thickBot="1" x14ac:dyDescent="0.3">
      <c r="A6" s="239"/>
      <c r="B6" s="243"/>
      <c r="C6" s="243"/>
      <c r="D6" s="243"/>
      <c r="E6" s="243"/>
      <c r="F6" s="241"/>
    </row>
    <row r="7" spans="1:6" ht="15.75" x14ac:dyDescent="0.25">
      <c r="A7" s="242"/>
      <c r="B7" s="242" t="str">
        <f>'CHG. IN NP-NONMAJOR ENTERPR(80)'!D9</f>
        <v>FUND #</v>
      </c>
      <c r="C7" s="242" t="str">
        <f>'CHG. IN NP-NONMAJOR ENTERPR(80)'!E9</f>
        <v>FUND #</v>
      </c>
      <c r="D7" s="242" t="str">
        <f>'CHG. IN NP-NONMAJOR ENTERPR(80)'!F9</f>
        <v>FUND #</v>
      </c>
      <c r="E7" s="242" t="str">
        <f>'CHG. IN NP-NONMAJOR ENTERPR(80)'!G9</f>
        <v>FUND #</v>
      </c>
      <c r="F7" s="6"/>
    </row>
    <row r="8" spans="1:6" ht="16.5" thickBot="1" x14ac:dyDescent="0.3">
      <c r="A8" s="243" t="s">
        <v>151</v>
      </c>
      <c r="B8" s="243" t="str">
        <f>'CHG. IN NP-NONMAJOR ENTERPR(80)'!D10</f>
        <v>NAME</v>
      </c>
      <c r="C8" s="243" t="str">
        <f>'CHG. IN NP-NONMAJOR ENTERPR(80)'!E10</f>
        <v>NAME</v>
      </c>
      <c r="D8" s="243" t="str">
        <f>'CHG. IN NP-NONMAJOR ENTERPR(80)'!F10</f>
        <v>NAME</v>
      </c>
      <c r="E8" s="243" t="str">
        <f>'CHG. IN NP-NONMAJOR ENTERPR(80)'!G10</f>
        <v>NAME</v>
      </c>
      <c r="F8" s="515" t="s">
        <v>107</v>
      </c>
    </row>
    <row r="9" spans="1:6" ht="20.100000000000001" customHeight="1" x14ac:dyDescent="0.25">
      <c r="A9" s="244" t="s">
        <v>36</v>
      </c>
      <c r="B9" s="264"/>
      <c r="C9" s="264"/>
      <c r="D9" s="264"/>
      <c r="E9" s="264"/>
      <c r="F9" s="296"/>
    </row>
    <row r="10" spans="1:6" ht="20.100000000000001" customHeight="1" x14ac:dyDescent="0.2">
      <c r="A10" s="239" t="s">
        <v>31</v>
      </c>
      <c r="B10" s="245">
        <f>'CHG. IN NP-NONMAJOR ENTERPR(80)'!D16</f>
        <v>0</v>
      </c>
      <c r="C10" s="245">
        <f>'CHG. IN NP-NONMAJOR ENTERPR(80)'!E16</f>
        <v>0</v>
      </c>
      <c r="D10" s="245">
        <f>'CHG. IN NP-NONMAJOR ENTERPR(80)'!F16</f>
        <v>0</v>
      </c>
      <c r="E10" s="245">
        <f>'CHG. IN NP-NONMAJOR ENTERPR(80)'!G16</f>
        <v>0</v>
      </c>
      <c r="F10" s="253">
        <f>+B10+C10+D10+E10</f>
        <v>0</v>
      </c>
    </row>
    <row r="11" spans="1:6" ht="20.100000000000001" customHeight="1" x14ac:dyDescent="0.2">
      <c r="A11" s="239" t="s">
        <v>32</v>
      </c>
      <c r="B11" s="245">
        <f>-'CHG. IN NP-NONMAJOR ENTERPR(80)'!D20-'CHG. IN NP-NONMAJOR ENTERPR(80)'!D21-'CHG. IN NP-NONMAJOR ENTERPR(80)'!D22-'CHG. IN NP-NONMAJOR ENTERPR(80)'!D23-'CHG. IN NP-NONMAJOR ENTERPR(80)'!D24</f>
        <v>0</v>
      </c>
      <c r="C11" s="245">
        <f>-'CHG. IN NP-NONMAJOR ENTERPR(80)'!E20-'CHG. IN NP-NONMAJOR ENTERPR(80)'!E21-'CHG. IN NP-NONMAJOR ENTERPR(80)'!E22-'CHG. IN NP-NONMAJOR ENTERPR(80)'!E23-'CHG. IN NP-NONMAJOR ENTERPR(80)'!E24</f>
        <v>0</v>
      </c>
      <c r="D11" s="245">
        <f>-'CHG. IN NP-NONMAJOR ENTERPR(80)'!F20-'CHG. IN NP-NONMAJOR ENTERPR(80)'!F21-'CHG. IN NP-NONMAJOR ENTERPR(80)'!F22-'CHG. IN NP-NONMAJOR ENTERPR(80)'!F23-'CHG. IN NP-NONMAJOR ENTERPR(80)'!F24</f>
        <v>0</v>
      </c>
      <c r="E11" s="245">
        <f>-'CHG. IN NP-NONMAJOR ENTERPR(80)'!G20-'CHG. IN NP-NONMAJOR ENTERPR(80)'!G21-'CHG. IN NP-NONMAJOR ENTERPR(80)'!G22-'CHG. IN NP-NONMAJOR ENTERPR(80)'!G23-'CHG. IN NP-NONMAJOR ENTERPR(80)'!G24</f>
        <v>0</v>
      </c>
      <c r="F11" s="253">
        <f>+B11+C11+D11+E11</f>
        <v>0</v>
      </c>
    </row>
    <row r="12" spans="1:6" ht="20.100000000000001" customHeight="1" x14ac:dyDescent="0.2">
      <c r="A12" s="239" t="s">
        <v>33</v>
      </c>
      <c r="B12" s="245">
        <f>-'CHG. IN NP-NONMAJOR ENTERPR(80)'!D19</f>
        <v>0</v>
      </c>
      <c r="C12" s="245">
        <f>-'CHG. IN NP-NONMAJOR ENTERPR(80)'!E19</f>
        <v>0</v>
      </c>
      <c r="D12" s="245">
        <f>-'CHG. IN NP-NONMAJOR ENTERPR(80)'!F19</f>
        <v>0</v>
      </c>
      <c r="E12" s="245">
        <f>-'CHG. IN NP-NONMAJOR ENTERPR(80)'!G19</f>
        <v>0</v>
      </c>
      <c r="F12" s="253">
        <f>+B12+C12+D12+E12</f>
        <v>0</v>
      </c>
    </row>
    <row r="13" spans="1:6" ht="20.100000000000001" customHeight="1" x14ac:dyDescent="0.2">
      <c r="A13" s="239" t="s">
        <v>34</v>
      </c>
      <c r="B13" s="245"/>
      <c r="C13" s="245"/>
      <c r="D13" s="245"/>
      <c r="E13" s="245"/>
      <c r="F13" s="253">
        <f>+B13+C13+D13+E13</f>
        <v>0</v>
      </c>
    </row>
    <row r="14" spans="1:6" ht="20.100000000000001" customHeight="1" thickBot="1" x14ac:dyDescent="0.25">
      <c r="A14" s="287" t="s">
        <v>35</v>
      </c>
      <c r="B14" s="247"/>
      <c r="C14" s="247"/>
      <c r="D14" s="247"/>
      <c r="E14" s="247"/>
      <c r="F14" s="254">
        <f>+B14+C14+D14</f>
        <v>0</v>
      </c>
    </row>
    <row r="15" spans="1:6" customFormat="1" ht="20.100000000000001" customHeight="1" thickBot="1" x14ac:dyDescent="0.25">
      <c r="A15" s="6" t="s">
        <v>719</v>
      </c>
      <c r="B15" s="254">
        <f>SUM(B9:B14)</f>
        <v>0</v>
      </c>
      <c r="C15" s="254">
        <f>SUM(C9:C14)</f>
        <v>0</v>
      </c>
      <c r="D15" s="254">
        <f>SUM(D9:D14)</f>
        <v>0</v>
      </c>
      <c r="E15" s="254">
        <f>SUM(E10:E14)</f>
        <v>0</v>
      </c>
      <c r="F15" s="254">
        <f>SUM(F9:F14)</f>
        <v>0</v>
      </c>
    </row>
    <row r="16" spans="1:6" customFormat="1" ht="30" customHeight="1" x14ac:dyDescent="0.25">
      <c r="A16" s="418" t="s">
        <v>37</v>
      </c>
      <c r="B16" s="253"/>
      <c r="C16" s="253"/>
      <c r="D16" s="253"/>
      <c r="E16" s="253"/>
      <c r="F16" s="253"/>
    </row>
    <row r="17" spans="1:6" ht="20.100000000000001" customHeight="1" x14ac:dyDescent="0.2">
      <c r="A17" s="239" t="s">
        <v>38</v>
      </c>
      <c r="B17" s="245">
        <f>'CHG. IN NP-NONMAJOR ENTERPR(80)'!D44</f>
        <v>0</v>
      </c>
      <c r="C17" s="245">
        <f>'CHG. IN NP-NONMAJOR ENTERPR(80)'!E44</f>
        <v>0</v>
      </c>
      <c r="D17" s="245">
        <f>'CHG. IN NP-NONMAJOR ENTERPR(80)'!F44</f>
        <v>0</v>
      </c>
      <c r="E17" s="245">
        <f>'CHG. IN NP-NONMAJOR ENTERPR(80)'!G44</f>
        <v>0</v>
      </c>
      <c r="F17" s="253">
        <f>+B17+C17+D17+E17</f>
        <v>0</v>
      </c>
    </row>
    <row r="18" spans="1:6" ht="20.100000000000001" customHeight="1" x14ac:dyDescent="0.2">
      <c r="A18" s="239" t="s">
        <v>39</v>
      </c>
      <c r="B18" s="245"/>
      <c r="C18" s="245"/>
      <c r="D18" s="245"/>
      <c r="E18" s="245"/>
      <c r="F18" s="253">
        <f>+B18+C18+D18+E18</f>
        <v>0</v>
      </c>
    </row>
    <row r="19" spans="1:6" ht="20.100000000000001" customHeight="1" thickBot="1" x14ac:dyDescent="0.25">
      <c r="A19" s="239" t="s">
        <v>390</v>
      </c>
      <c r="B19" s="247">
        <f>'CHG. IN NP-NONMAJOR ENTERPR(80)'!D32</f>
        <v>0</v>
      </c>
      <c r="C19" s="247">
        <f>'CHG. IN NP-NONMAJOR ENTERPR(80)'!E32</f>
        <v>0</v>
      </c>
      <c r="D19" s="247">
        <f>'CHG. IN NP-NONMAJOR ENTERPR(80)'!F32</f>
        <v>0</v>
      </c>
      <c r="E19" s="247">
        <f>'CHG. IN NP-NONMAJOR ENTERPR(80)'!G32</f>
        <v>0</v>
      </c>
      <c r="F19" s="254">
        <f>+B19+C19+D19+E19</f>
        <v>0</v>
      </c>
    </row>
    <row r="20" spans="1:6" customFormat="1" ht="30" customHeight="1" thickBot="1" x14ac:dyDescent="0.25">
      <c r="A20" s="539" t="s">
        <v>40</v>
      </c>
      <c r="B20" s="254">
        <f>SUM(B16:B19)</f>
        <v>0</v>
      </c>
      <c r="C20" s="254">
        <f>SUM(C16:C19)</f>
        <v>0</v>
      </c>
      <c r="D20" s="254">
        <f>SUM(D16:D19)</f>
        <v>0</v>
      </c>
      <c r="E20" s="254">
        <f>SUM(E16:E19)</f>
        <v>0</v>
      </c>
      <c r="F20" s="254">
        <f>SUM(F16:F19)</f>
        <v>0</v>
      </c>
    </row>
    <row r="21" spans="1:6" customFormat="1" ht="30" customHeight="1" x14ac:dyDescent="0.25">
      <c r="A21" s="418" t="s">
        <v>716</v>
      </c>
      <c r="B21" s="253"/>
      <c r="C21" s="253"/>
      <c r="D21" s="253"/>
      <c r="E21" s="253"/>
      <c r="F21" s="253"/>
    </row>
    <row r="22" spans="1:6" ht="20.100000000000001" customHeight="1" x14ac:dyDescent="0.2">
      <c r="A22" s="239" t="s">
        <v>2921</v>
      </c>
      <c r="B22" s="245"/>
      <c r="C22" s="245"/>
      <c r="D22" s="245"/>
      <c r="E22" s="245"/>
      <c r="F22" s="253">
        <f t="shared" ref="F22:F28" si="0">+B22+C22+D22+E22</f>
        <v>0</v>
      </c>
    </row>
    <row r="23" spans="1:6" ht="20.100000000000001" customHeight="1" x14ac:dyDescent="0.2">
      <c r="A23" s="239" t="s">
        <v>41</v>
      </c>
      <c r="B23" s="245">
        <f>'CHG. IN NP-NONMAJOR ENTERPR(80)'!D43</f>
        <v>0</v>
      </c>
      <c r="C23" s="245">
        <f>'CHG. IN NP-NONMAJOR ENTERPR(80)'!E43</f>
        <v>0</v>
      </c>
      <c r="D23" s="245">
        <f>'CHG. IN NP-NONMAJOR ENTERPR(80)'!F43</f>
        <v>0</v>
      </c>
      <c r="E23" s="245">
        <f>'CHG. IN NP-NONMAJOR ENTERPR(80)'!G43</f>
        <v>0</v>
      </c>
      <c r="F23" s="253">
        <f t="shared" si="0"/>
        <v>0</v>
      </c>
    </row>
    <row r="24" spans="1:6" ht="20.100000000000001" customHeight="1" x14ac:dyDescent="0.2">
      <c r="A24" s="239" t="s">
        <v>42</v>
      </c>
      <c r="B24" s="245"/>
      <c r="C24" s="245"/>
      <c r="D24" s="245"/>
      <c r="E24" s="245"/>
      <c r="F24" s="253">
        <f t="shared" si="0"/>
        <v>0</v>
      </c>
    </row>
    <row r="25" spans="1:6" ht="20.100000000000001" customHeight="1" x14ac:dyDescent="0.2">
      <c r="A25" s="287" t="s">
        <v>2919</v>
      </c>
      <c r="B25" s="245"/>
      <c r="C25" s="245"/>
      <c r="D25" s="245"/>
      <c r="E25" s="245"/>
      <c r="F25" s="253">
        <f t="shared" si="0"/>
        <v>0</v>
      </c>
    </row>
    <row r="26" spans="1:6" ht="20.100000000000001" customHeight="1" x14ac:dyDescent="0.2">
      <c r="A26" s="239" t="s">
        <v>2920</v>
      </c>
      <c r="B26" s="245">
        <f>'CHG. IN NP-NONMAJOR ENTERPR(80)'!D35+'CHG. IN NP-NONMAJOR ENTERPR(80)'!D36</f>
        <v>0</v>
      </c>
      <c r="C26" s="245">
        <f>'CHG. IN NP-NONMAJOR ENTERPR(80)'!E35+'CHG. IN NP-NONMAJOR ENTERPR(80)'!E36</f>
        <v>0</v>
      </c>
      <c r="D26" s="245">
        <f>'CHG. IN NP-NONMAJOR ENTERPR(80)'!F35+'CHG. IN NP-NONMAJOR ENTERPR(80)'!F36</f>
        <v>0</v>
      </c>
      <c r="E26" s="245">
        <f>'CHG. IN NP-NONMAJOR ENTERPR(80)'!G35+'CHG. IN NP-NONMAJOR ENTERPR(80)'!G36</f>
        <v>0</v>
      </c>
      <c r="F26" s="253">
        <f t="shared" si="0"/>
        <v>0</v>
      </c>
    </row>
    <row r="27" spans="1:6" ht="20.100000000000001" customHeight="1" x14ac:dyDescent="0.2">
      <c r="A27" s="239" t="s">
        <v>43</v>
      </c>
      <c r="B27" s="245"/>
      <c r="C27" s="245"/>
      <c r="D27" s="245"/>
      <c r="E27" s="245"/>
      <c r="F27" s="253">
        <f t="shared" si="0"/>
        <v>0</v>
      </c>
    </row>
    <row r="28" spans="1:6" ht="20.100000000000001" customHeight="1" thickBot="1" x14ac:dyDescent="0.25">
      <c r="A28" s="239" t="s">
        <v>44</v>
      </c>
      <c r="B28" s="247"/>
      <c r="C28" s="247"/>
      <c r="D28" s="247"/>
      <c r="E28" s="247"/>
      <c r="F28" s="254">
        <f t="shared" si="0"/>
        <v>0</v>
      </c>
    </row>
    <row r="29" spans="1:6" customFormat="1" ht="30" customHeight="1" thickBot="1" x14ac:dyDescent="0.25">
      <c r="A29" s="539" t="s">
        <v>40</v>
      </c>
      <c r="B29" s="254">
        <f>SUM(B21:B28)</f>
        <v>0</v>
      </c>
      <c r="C29" s="254">
        <f>SUM(C21:C28)</f>
        <v>0</v>
      </c>
      <c r="D29" s="254">
        <f>SUM(D21:D28)</f>
        <v>0</v>
      </c>
      <c r="E29" s="254">
        <f>SUM(E21:E28)</f>
        <v>0</v>
      </c>
      <c r="F29" s="254">
        <f>SUM(F21:F28)</f>
        <v>0</v>
      </c>
    </row>
    <row r="30" spans="1:6" customFormat="1" ht="20.100000000000001" customHeight="1" x14ac:dyDescent="0.25">
      <c r="A30" s="8" t="s">
        <v>45</v>
      </c>
      <c r="B30" s="253"/>
      <c r="C30" s="253"/>
      <c r="D30" s="253"/>
      <c r="E30" s="253"/>
      <c r="F30" s="253"/>
    </row>
    <row r="31" spans="1:6" ht="20.100000000000001" customHeight="1" x14ac:dyDescent="0.2">
      <c r="A31" s="239" t="s">
        <v>46</v>
      </c>
      <c r="B31" s="245"/>
      <c r="C31" s="245"/>
      <c r="D31" s="245"/>
      <c r="E31" s="245"/>
      <c r="F31" s="253">
        <f>+B31+C31+D31+E31</f>
        <v>0</v>
      </c>
    </row>
    <row r="32" spans="1:6" ht="20.100000000000001" customHeight="1" x14ac:dyDescent="0.2">
      <c r="A32" s="239" t="s">
        <v>728</v>
      </c>
      <c r="B32" s="245"/>
      <c r="C32" s="245"/>
      <c r="D32" s="245"/>
      <c r="E32" s="245"/>
      <c r="F32" s="253">
        <f>+B32+C32+D32+E32</f>
        <v>0</v>
      </c>
    </row>
    <row r="33" spans="1:6" ht="20.100000000000001" customHeight="1" thickBot="1" x14ac:dyDescent="0.25">
      <c r="A33" s="239" t="s">
        <v>729</v>
      </c>
      <c r="B33" s="247">
        <f>'CHG. IN NP-NONMAJOR ENTERPR(80)'!D33</f>
        <v>0</v>
      </c>
      <c r="C33" s="247">
        <f>'CHG. IN NP-NONMAJOR ENTERPR(80)'!E33</f>
        <v>0</v>
      </c>
      <c r="D33" s="247">
        <f>'CHG. IN NP-NONMAJOR ENTERPR(80)'!F33</f>
        <v>0</v>
      </c>
      <c r="E33" s="247">
        <f>'CHG. IN NP-NONMAJOR ENTERPR(80)'!G33</f>
        <v>0</v>
      </c>
      <c r="F33" s="254">
        <f>+B33+C33+D33+E33</f>
        <v>0</v>
      </c>
    </row>
    <row r="34" spans="1:6" customFormat="1" ht="20.100000000000001" customHeight="1" thickBot="1" x14ac:dyDescent="0.25">
      <c r="A34" s="335" t="s">
        <v>730</v>
      </c>
      <c r="B34" s="254">
        <f>SUM(B30:B33)</f>
        <v>0</v>
      </c>
      <c r="C34" s="254">
        <f>SUM(C30:C33)</f>
        <v>0</v>
      </c>
      <c r="D34" s="254">
        <f>SUM(D30:D33)</f>
        <v>0</v>
      </c>
      <c r="E34" s="254">
        <f>SUM(E30:E33)</f>
        <v>0</v>
      </c>
      <c r="F34" s="254">
        <f>SUM(F30:F33)</f>
        <v>0</v>
      </c>
    </row>
    <row r="35" spans="1:6" customFormat="1" ht="20.100000000000001" customHeight="1" x14ac:dyDescent="0.2">
      <c r="A35" s="335" t="s">
        <v>718</v>
      </c>
      <c r="B35" s="253">
        <f>+B15+B20+B29+B34</f>
        <v>0</v>
      </c>
      <c r="C35" s="253">
        <f>+C15+C20+C29+C34</f>
        <v>0</v>
      </c>
      <c r="D35" s="253">
        <f>+D15+D20+D29+D34</f>
        <v>0</v>
      </c>
      <c r="E35" s="253">
        <f>+E15+E20+E29+E34</f>
        <v>0</v>
      </c>
      <c r="F35" s="253">
        <f>+F15+F20+F29+F34</f>
        <v>0</v>
      </c>
    </row>
    <row r="36" spans="1:6" ht="20.100000000000001" customHeight="1" thickBot="1" x14ac:dyDescent="0.25">
      <c r="A36" s="239" t="str">
        <f>+'ST. OF CASH FLOWS-PROP.(20)'!A38</f>
        <v>Cash and cash equivalents - July 1, 2022</v>
      </c>
      <c r="B36" s="247"/>
      <c r="C36" s="247"/>
      <c r="D36" s="247"/>
      <c r="E36" s="245"/>
      <c r="F36" s="253">
        <f>+B36+C36+D36+E36</f>
        <v>0</v>
      </c>
    </row>
    <row r="37" spans="1:6" ht="20.100000000000001" customHeight="1" thickBot="1" x14ac:dyDescent="0.25">
      <c r="A37" s="239" t="str">
        <f>+'ST. OF CASH FLOWS-PROP.(20)'!A39</f>
        <v>Cash and cash equivalents - June 30, 2023</v>
      </c>
      <c r="B37" s="256">
        <f>+B35+B36</f>
        <v>0</v>
      </c>
      <c r="C37" s="256">
        <f>+C35+C36</f>
        <v>0</v>
      </c>
      <c r="D37" s="256">
        <f>+D35+D36</f>
        <v>0</v>
      </c>
      <c r="E37" s="256">
        <f>+E35+E36</f>
        <v>0</v>
      </c>
      <c r="F37" s="256">
        <f>+F35+F36</f>
        <v>0</v>
      </c>
    </row>
    <row r="38" spans="1:6" ht="20.100000000000001" customHeight="1" thickTop="1" x14ac:dyDescent="0.2">
      <c r="A38" s="239"/>
      <c r="B38" s="245"/>
      <c r="C38" s="245"/>
      <c r="D38" s="245"/>
      <c r="E38" s="245"/>
      <c r="F38" s="253"/>
    </row>
    <row r="39" spans="1:6" ht="30" customHeight="1" x14ac:dyDescent="0.25">
      <c r="A39" s="282" t="s">
        <v>499</v>
      </c>
      <c r="B39" s="245"/>
      <c r="C39" s="245"/>
      <c r="D39" s="245"/>
      <c r="E39" s="245"/>
      <c r="F39" s="253"/>
    </row>
    <row r="40" spans="1:6" ht="20.100000000000001" customHeight="1" x14ac:dyDescent="0.2">
      <c r="A40" s="239" t="s">
        <v>500</v>
      </c>
      <c r="B40" s="245">
        <f>'CHG. IN NP-NONMAJOR ENTERPR(80)'!D28</f>
        <v>0</v>
      </c>
      <c r="C40" s="245">
        <f>'CHG. IN NP-NONMAJOR ENTERPR(80)'!E28</f>
        <v>0</v>
      </c>
      <c r="D40" s="245">
        <f>'CHG. IN NP-NONMAJOR ENTERPR(80)'!F28</f>
        <v>0</v>
      </c>
      <c r="E40" s="245">
        <f>'CHG. IN NP-NONMAJOR ENTERPR(80)'!G28</f>
        <v>0</v>
      </c>
      <c r="F40" s="253">
        <f>+B40+C40+D40+E40</f>
        <v>0</v>
      </c>
    </row>
    <row r="41" spans="1:6" ht="30" customHeight="1" x14ac:dyDescent="0.2">
      <c r="A41" s="246" t="s">
        <v>501</v>
      </c>
      <c r="B41" s="245"/>
      <c r="C41" s="245"/>
      <c r="D41" s="245"/>
      <c r="E41" s="245"/>
      <c r="F41" s="253"/>
    </row>
    <row r="42" spans="1:6" ht="20.100000000000001" customHeight="1" x14ac:dyDescent="0.2">
      <c r="A42" s="239" t="s">
        <v>502</v>
      </c>
      <c r="B42" s="245">
        <f>'CHG. IN NP-NONMAJOR ENTERPR(80)'!D25</f>
        <v>0</v>
      </c>
      <c r="C42" s="245">
        <f>'CHG. IN NP-NONMAJOR ENTERPR(80)'!E25</f>
        <v>0</v>
      </c>
      <c r="D42" s="245">
        <f>'CHG. IN NP-NONMAJOR ENTERPR(80)'!F25</f>
        <v>0</v>
      </c>
      <c r="E42" s="245">
        <f>'CHG. IN NP-NONMAJOR ENTERPR(80)'!G25</f>
        <v>0</v>
      </c>
      <c r="F42" s="253">
        <f t="shared" ref="F42:F52" si="1">+B42+C42+D42+E42</f>
        <v>0</v>
      </c>
    </row>
    <row r="43" spans="1:6" ht="20.100000000000001" customHeight="1" x14ac:dyDescent="0.2">
      <c r="A43" s="239" t="s">
        <v>0</v>
      </c>
      <c r="B43" s="245"/>
      <c r="C43" s="245"/>
      <c r="D43" s="245"/>
      <c r="E43" s="245"/>
      <c r="F43" s="253">
        <f t="shared" si="1"/>
        <v>0</v>
      </c>
    </row>
    <row r="44" spans="1:6" ht="20.100000000000001" customHeight="1" x14ac:dyDescent="0.2">
      <c r="A44" s="239" t="s">
        <v>1</v>
      </c>
      <c r="B44" s="245"/>
      <c r="C44" s="245"/>
      <c r="D44" s="245"/>
      <c r="E44" s="245"/>
      <c r="F44" s="253">
        <f t="shared" si="1"/>
        <v>0</v>
      </c>
    </row>
    <row r="45" spans="1:6" ht="20.100000000000001" customHeight="1" x14ac:dyDescent="0.2">
      <c r="A45" s="239" t="s">
        <v>2</v>
      </c>
      <c r="B45" s="245"/>
      <c r="C45" s="245"/>
      <c r="D45" s="245"/>
      <c r="E45" s="245"/>
      <c r="F45" s="253">
        <f t="shared" si="1"/>
        <v>0</v>
      </c>
    </row>
    <row r="46" spans="1:6" ht="20.100000000000001" customHeight="1" x14ac:dyDescent="0.2">
      <c r="A46" s="239" t="s">
        <v>505</v>
      </c>
      <c r="B46" s="245"/>
      <c r="C46" s="245"/>
      <c r="D46" s="245"/>
      <c r="E46" s="245"/>
      <c r="F46" s="253">
        <f t="shared" si="1"/>
        <v>0</v>
      </c>
    </row>
    <row r="47" spans="1:6" ht="20.100000000000001" customHeight="1" x14ac:dyDescent="0.2">
      <c r="A47" s="239" t="s">
        <v>506</v>
      </c>
      <c r="B47" s="245"/>
      <c r="C47" s="245"/>
      <c r="D47" s="245"/>
      <c r="E47" s="245"/>
      <c r="F47" s="253">
        <f t="shared" si="1"/>
        <v>0</v>
      </c>
    </row>
    <row r="48" spans="1:6" ht="20.100000000000001" customHeight="1" x14ac:dyDescent="0.2">
      <c r="A48" s="239" t="s">
        <v>507</v>
      </c>
      <c r="B48" s="245"/>
      <c r="C48" s="245"/>
      <c r="D48" s="245"/>
      <c r="E48" s="245"/>
      <c r="F48" s="253">
        <f t="shared" si="1"/>
        <v>0</v>
      </c>
    </row>
    <row r="49" spans="1:6" ht="20.100000000000001" customHeight="1" x14ac:dyDescent="0.2">
      <c r="A49" s="239" t="s">
        <v>508</v>
      </c>
      <c r="B49" s="245"/>
      <c r="C49" s="245"/>
      <c r="D49" s="245"/>
      <c r="E49" s="245"/>
      <c r="F49" s="253">
        <f t="shared" si="1"/>
        <v>0</v>
      </c>
    </row>
    <row r="50" spans="1:6" ht="20.100000000000001" customHeight="1" x14ac:dyDescent="0.2">
      <c r="A50" s="239" t="s">
        <v>509</v>
      </c>
      <c r="B50" s="245"/>
      <c r="C50" s="245"/>
      <c r="D50" s="245"/>
      <c r="E50" s="245"/>
      <c r="F50" s="253">
        <f t="shared" si="1"/>
        <v>0</v>
      </c>
    </row>
    <row r="51" spans="1:6" ht="20.100000000000001" customHeight="1" x14ac:dyDescent="0.2">
      <c r="A51" s="239" t="s">
        <v>510</v>
      </c>
      <c r="B51" s="245"/>
      <c r="C51" s="245"/>
      <c r="D51" s="245"/>
      <c r="E51" s="245"/>
      <c r="F51" s="253">
        <f t="shared" si="1"/>
        <v>0</v>
      </c>
    </row>
    <row r="52" spans="1:6" ht="20.100000000000001" customHeight="1" x14ac:dyDescent="0.2">
      <c r="A52" s="239" t="s">
        <v>511</v>
      </c>
      <c r="B52" s="245"/>
      <c r="C52" s="245"/>
      <c r="D52" s="245"/>
      <c r="E52" s="245"/>
      <c r="F52" s="253">
        <f t="shared" si="1"/>
        <v>0</v>
      </c>
    </row>
    <row r="53" spans="1:6" ht="20.100000000000001" customHeight="1" thickBot="1" x14ac:dyDescent="0.25">
      <c r="A53" s="239" t="s">
        <v>533</v>
      </c>
      <c r="B53" s="247"/>
      <c r="C53" s="247"/>
      <c r="D53" s="247"/>
      <c r="E53" s="245"/>
      <c r="F53" s="253">
        <f>+B53+C53+D53+E53</f>
        <v>0</v>
      </c>
    </row>
    <row r="54" spans="1:6" customFormat="1" ht="20.100000000000001" customHeight="1" thickBot="1" x14ac:dyDescent="0.25">
      <c r="A54" s="6" t="s">
        <v>534</v>
      </c>
      <c r="B54" s="255">
        <f>SUM(B42:B53)</f>
        <v>0</v>
      </c>
      <c r="C54" s="255">
        <f>SUM(C42:C53)</f>
        <v>0</v>
      </c>
      <c r="D54" s="255">
        <f>SUM(D42:D53)</f>
        <v>0</v>
      </c>
      <c r="E54" s="255">
        <f>SUM(E42:E53)</f>
        <v>0</v>
      </c>
      <c r="F54" s="255">
        <f>SUM(F42:F53)</f>
        <v>0</v>
      </c>
    </row>
    <row r="55" spans="1:6" customFormat="1" ht="20.100000000000001" customHeight="1" thickBot="1" x14ac:dyDescent="0.25">
      <c r="A55" s="6" t="s">
        <v>717</v>
      </c>
      <c r="B55" s="256">
        <f>+B40+B54</f>
        <v>0</v>
      </c>
      <c r="C55" s="256">
        <f>+C40+C54</f>
        <v>0</v>
      </c>
      <c r="D55" s="256">
        <f>+D40+D54</f>
        <v>0</v>
      </c>
      <c r="E55" s="256">
        <f>+E40+E54</f>
        <v>0</v>
      </c>
      <c r="F55" s="256">
        <f>+F40+F54</f>
        <v>0</v>
      </c>
    </row>
    <row r="56" spans="1:6" ht="20.100000000000001" customHeight="1" thickTop="1" x14ac:dyDescent="0.2">
      <c r="A56" s="239"/>
      <c r="B56" s="264"/>
      <c r="C56" s="264"/>
      <c r="D56" s="264"/>
      <c r="E56" s="264"/>
      <c r="F56" s="296"/>
    </row>
    <row r="57" spans="1:6" ht="20.100000000000001" customHeight="1" x14ac:dyDescent="0.25">
      <c r="A57" s="244" t="s">
        <v>720</v>
      </c>
      <c r="B57" s="264"/>
      <c r="C57" s="264"/>
      <c r="D57" s="264"/>
      <c r="E57" s="264"/>
      <c r="F57" s="296"/>
    </row>
    <row r="58" spans="1:6" ht="20.100000000000001" customHeight="1" x14ac:dyDescent="0.2">
      <c r="A58" s="239" t="s">
        <v>721</v>
      </c>
      <c r="B58" s="264"/>
      <c r="C58" s="264"/>
      <c r="D58" s="264"/>
      <c r="E58" s="264"/>
      <c r="F58" s="253">
        <f>+B58+C58+D58+E58</f>
        <v>0</v>
      </c>
    </row>
    <row r="59" spans="1:6" ht="20.100000000000001" customHeight="1" x14ac:dyDescent="0.2">
      <c r="A59" s="239" t="s">
        <v>722</v>
      </c>
      <c r="B59" s="264"/>
      <c r="C59" s="264"/>
      <c r="D59" s="264"/>
      <c r="E59" s="264"/>
      <c r="F59" s="253">
        <f>+B59+C59+D59+E59</f>
        <v>0</v>
      </c>
    </row>
    <row r="60" spans="1:6" ht="20.100000000000001" customHeight="1" x14ac:dyDescent="0.2">
      <c r="A60" s="239" t="s">
        <v>723</v>
      </c>
      <c r="B60" s="264"/>
      <c r="C60" s="264"/>
      <c r="D60" s="264"/>
      <c r="E60" s="264"/>
      <c r="F60" s="253">
        <f>+B60+C60+D60+E60</f>
        <v>0</v>
      </c>
    </row>
    <row r="61" spans="1:6" ht="20.100000000000001" customHeight="1" x14ac:dyDescent="0.2">
      <c r="A61" s="239" t="s">
        <v>724</v>
      </c>
      <c r="B61" s="264"/>
      <c r="C61" s="264"/>
      <c r="D61" s="264"/>
      <c r="E61" s="264"/>
      <c r="F61" s="253">
        <f>+B61+C61+D61+E61</f>
        <v>0</v>
      </c>
    </row>
    <row r="62" spans="1:6" ht="20.100000000000001" customHeight="1" x14ac:dyDescent="0.2">
      <c r="A62" s="239" t="s">
        <v>725</v>
      </c>
      <c r="B62" s="264"/>
      <c r="C62" s="264"/>
      <c r="D62" s="264"/>
      <c r="E62" s="264"/>
      <c r="F62" s="253">
        <f>+B62+C62+D62+E62</f>
        <v>0</v>
      </c>
    </row>
    <row r="63" spans="1:6" ht="20.100000000000001" customHeight="1" x14ac:dyDescent="0.2">
      <c r="A63" s="239"/>
      <c r="B63" s="239"/>
      <c r="C63" s="239"/>
      <c r="D63" s="239"/>
      <c r="E63" s="239"/>
      <c r="F63" s="239"/>
    </row>
    <row r="64" spans="1:6" ht="20.100000000000001" customHeight="1" x14ac:dyDescent="0.25">
      <c r="A64" s="250" t="s">
        <v>1700</v>
      </c>
      <c r="B64" s="258"/>
      <c r="C64" s="258"/>
      <c r="D64" s="258"/>
      <c r="E64" s="258"/>
      <c r="F64" s="258"/>
    </row>
    <row r="65" spans="1:6" ht="20.100000000000001" customHeight="1" x14ac:dyDescent="0.2">
      <c r="A65" s="239"/>
      <c r="B65" s="239"/>
      <c r="C65" s="239"/>
      <c r="D65" s="239"/>
      <c r="E65" s="239"/>
      <c r="F65" s="239"/>
    </row>
    <row r="66" spans="1:6" ht="20.100000000000001" customHeight="1" x14ac:dyDescent="0.2">
      <c r="A66" s="239"/>
      <c r="B66" s="239"/>
      <c r="C66" s="239"/>
      <c r="D66" s="239"/>
      <c r="E66" s="239"/>
      <c r="F66" s="239"/>
    </row>
    <row r="67" spans="1:6" ht="20.100000000000001" customHeight="1" x14ac:dyDescent="0.2">
      <c r="A67" s="239"/>
      <c r="B67" s="239"/>
      <c r="C67" s="239"/>
      <c r="D67" s="239"/>
      <c r="E67" s="239"/>
      <c r="F67" s="239"/>
    </row>
    <row r="68" spans="1:6" ht="20.100000000000001" customHeight="1" x14ac:dyDescent="0.2">
      <c r="A68" s="239"/>
      <c r="B68" s="239"/>
      <c r="C68" s="239"/>
      <c r="D68" s="239"/>
      <c r="E68" s="239"/>
      <c r="F68" s="239"/>
    </row>
    <row r="69" spans="1:6" ht="15" x14ac:dyDescent="0.2">
      <c r="A69" s="239"/>
      <c r="B69" s="239"/>
      <c r="C69" s="239"/>
      <c r="D69" s="239"/>
      <c r="E69" s="239"/>
      <c r="F69" s="239"/>
    </row>
    <row r="70" spans="1:6" ht="15" x14ac:dyDescent="0.2">
      <c r="A70" s="239"/>
      <c r="B70" s="239"/>
      <c r="C70" s="239"/>
      <c r="D70" s="239"/>
      <c r="E70" s="239"/>
      <c r="F70" s="239"/>
    </row>
    <row r="71" spans="1:6" ht="15" x14ac:dyDescent="0.2">
      <c r="A71" s="239"/>
      <c r="B71" s="239"/>
      <c r="C71" s="239"/>
      <c r="D71" s="239"/>
      <c r="E71" s="239"/>
      <c r="F71" s="239"/>
    </row>
    <row r="72" spans="1:6" ht="15" x14ac:dyDescent="0.2">
      <c r="A72" s="239"/>
      <c r="B72" s="239"/>
      <c r="C72" s="239"/>
      <c r="D72" s="239"/>
      <c r="E72" s="239"/>
      <c r="F72" s="239"/>
    </row>
    <row r="73" spans="1:6" ht="15" x14ac:dyDescent="0.2">
      <c r="A73" s="239"/>
      <c r="B73" s="239"/>
      <c r="C73" s="239"/>
      <c r="D73" s="239"/>
      <c r="E73" s="239"/>
      <c r="F73" s="239"/>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2.75" x14ac:dyDescent="0.2"/>
  <sheetData>
    <row r="1" spans="1:11" ht="60" x14ac:dyDescent="0.8">
      <c r="A1" s="1335" t="s">
        <v>808</v>
      </c>
      <c r="B1" s="1238"/>
      <c r="C1" s="1238"/>
      <c r="D1" s="1238"/>
      <c r="E1" s="1238"/>
      <c r="F1" s="1238"/>
      <c r="G1" s="1238"/>
      <c r="H1" s="1238"/>
      <c r="I1" s="1238"/>
      <c r="J1" s="1238"/>
      <c r="K1" s="1238"/>
    </row>
    <row r="8" spans="1:11" ht="60" x14ac:dyDescent="0.8">
      <c r="A8" s="1335" t="s">
        <v>809</v>
      </c>
      <c r="B8" s="1236"/>
      <c r="C8" s="1236"/>
      <c r="D8" s="1236"/>
      <c r="E8" s="1236"/>
      <c r="F8" s="1236"/>
      <c r="G8" s="1236"/>
      <c r="H8" s="1236"/>
      <c r="I8" s="1236"/>
      <c r="J8" s="1236"/>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11" activePane="bottomRight" state="frozen"/>
      <selection activeCell="A53" sqref="A53:K53"/>
      <selection pane="topRight" activeCell="A53" sqref="A53:K53"/>
      <selection pane="bottomLeft" activeCell="A53" sqref="A53:K53"/>
      <selection pane="bottomRight" activeCell="B5" sqref="B5"/>
    </sheetView>
  </sheetViews>
  <sheetFormatPr defaultColWidth="8.85546875" defaultRowHeight="12.75" x14ac:dyDescent="0.2"/>
  <cols>
    <col min="1" max="1" width="12.7109375" style="237" customWidth="1"/>
    <col min="2" max="2" width="55.7109375" style="237" customWidth="1"/>
    <col min="3" max="6" width="18.7109375" style="237" customWidth="1"/>
    <col min="7" max="16384" width="8.85546875" style="237"/>
  </cols>
  <sheetData>
    <row r="1" spans="1:6" ht="18" x14ac:dyDescent="0.25">
      <c r="A1" s="252"/>
      <c r="B1" s="235">
        <f>+'GW-STATEMENT NET POSITION(13)'!A1</f>
        <v>0</v>
      </c>
      <c r="C1" s="252"/>
      <c r="D1" s="252"/>
      <c r="E1" s="252"/>
      <c r="F1" s="252"/>
    </row>
    <row r="2" spans="1:6" ht="18" x14ac:dyDescent="0.25">
      <c r="A2" s="252"/>
      <c r="B2" s="235" t="s">
        <v>1412</v>
      </c>
      <c r="C2" s="252"/>
      <c r="D2" s="252"/>
      <c r="E2" s="252"/>
      <c r="F2" s="252"/>
    </row>
    <row r="3" spans="1:6" ht="18" x14ac:dyDescent="0.25">
      <c r="A3" s="252"/>
      <c r="B3" s="235" t="s">
        <v>1051</v>
      </c>
      <c r="C3" s="252"/>
      <c r="D3" s="252"/>
      <c r="E3" s="252"/>
      <c r="F3" s="252"/>
    </row>
    <row r="4" spans="1:6" ht="18" x14ac:dyDescent="0.25">
      <c r="A4" s="252"/>
      <c r="B4" s="238" t="str">
        <f>+'GW-STATEMENT NET POSITION(13)'!A3</f>
        <v>FISCAL YEAR ENDING JUNE 30, 2024</v>
      </c>
      <c r="C4" s="252"/>
      <c r="D4" s="252"/>
      <c r="E4" s="252"/>
      <c r="F4" s="252"/>
    </row>
    <row r="5" spans="1:6" ht="18" x14ac:dyDescent="0.25">
      <c r="B5" s="238"/>
      <c r="C5" s="257"/>
      <c r="D5" s="252"/>
      <c r="E5" s="252"/>
      <c r="F5" s="242"/>
    </row>
    <row r="7" spans="1:6" ht="15.75" thickBot="1" x14ac:dyDescent="0.3">
      <c r="A7" s="343"/>
      <c r="B7" s="343"/>
      <c r="C7" s="344" t="s">
        <v>1050</v>
      </c>
      <c r="D7" s="344" t="s">
        <v>1050</v>
      </c>
      <c r="E7" s="344" t="s">
        <v>1050</v>
      </c>
      <c r="F7" s="540" t="s">
        <v>853</v>
      </c>
    </row>
    <row r="8" spans="1:6" ht="15" x14ac:dyDescent="0.25">
      <c r="A8" s="345" t="s">
        <v>149</v>
      </c>
      <c r="B8" s="345"/>
      <c r="C8" s="345" t="s">
        <v>1202</v>
      </c>
      <c r="D8" s="345" t="s">
        <v>1202</v>
      </c>
      <c r="E8" s="345" t="s">
        <v>1202</v>
      </c>
      <c r="F8" s="540" t="s">
        <v>1052</v>
      </c>
    </row>
    <row r="9" spans="1:6" ht="15.75" thickBot="1" x14ac:dyDescent="0.3">
      <c r="A9" s="344" t="s">
        <v>150</v>
      </c>
      <c r="B9" s="344" t="s">
        <v>151</v>
      </c>
      <c r="C9" s="344" t="s">
        <v>1202</v>
      </c>
      <c r="D9" s="344" t="s">
        <v>1202</v>
      </c>
      <c r="E9" s="344" t="s">
        <v>1202</v>
      </c>
      <c r="F9" s="541" t="s">
        <v>859</v>
      </c>
    </row>
    <row r="10" spans="1:6" ht="15" customHeight="1" x14ac:dyDescent="0.25">
      <c r="A10" s="336"/>
      <c r="B10" s="449" t="s">
        <v>880</v>
      </c>
      <c r="C10" s="348"/>
      <c r="D10" s="348"/>
      <c r="E10" s="348"/>
      <c r="F10" s="348"/>
    </row>
    <row r="11" spans="1:6" ht="15" customHeight="1" x14ac:dyDescent="0.25">
      <c r="A11" s="336"/>
      <c r="B11" s="449" t="s">
        <v>172</v>
      </c>
      <c r="C11" s="348"/>
      <c r="D11" s="348"/>
      <c r="E11" s="348"/>
      <c r="F11" s="348"/>
    </row>
    <row r="12" spans="1:6" ht="15" customHeight="1" x14ac:dyDescent="0.2">
      <c r="A12" s="276">
        <v>101000</v>
      </c>
      <c r="B12" s="343" t="s">
        <v>881</v>
      </c>
      <c r="C12" s="346"/>
      <c r="D12" s="346"/>
      <c r="E12" s="346"/>
      <c r="F12" s="349">
        <f>SUM(C12:E12)</f>
        <v>0</v>
      </c>
    </row>
    <row r="13" spans="1:6" ht="15" customHeight="1" x14ac:dyDescent="0.2">
      <c r="A13" s="276">
        <v>103000</v>
      </c>
      <c r="B13" s="343" t="s">
        <v>1003</v>
      </c>
      <c r="C13" s="346"/>
      <c r="D13" s="346"/>
      <c r="E13" s="346"/>
      <c r="F13" s="349">
        <f t="shared" ref="F13:F21" si="0">SUM(C13:E13)</f>
        <v>0</v>
      </c>
    </row>
    <row r="14" spans="1:6" ht="15" customHeight="1" x14ac:dyDescent="0.2">
      <c r="A14" s="276">
        <v>101100</v>
      </c>
      <c r="B14" s="343" t="s">
        <v>715</v>
      </c>
      <c r="C14" s="346"/>
      <c r="D14" s="346"/>
      <c r="E14" s="346"/>
      <c r="F14" s="349">
        <f t="shared" si="0"/>
        <v>0</v>
      </c>
    </row>
    <row r="15" spans="1:6" ht="30.75" customHeight="1" x14ac:dyDescent="0.2">
      <c r="A15" s="276">
        <v>110000</v>
      </c>
      <c r="B15" s="347" t="s">
        <v>1006</v>
      </c>
      <c r="C15" s="346"/>
      <c r="D15" s="346"/>
      <c r="E15" s="346"/>
      <c r="F15" s="349">
        <f t="shared" si="0"/>
        <v>0</v>
      </c>
    </row>
    <row r="16" spans="1:6" ht="30" customHeight="1" x14ac:dyDescent="0.2">
      <c r="A16" s="276">
        <v>120000</v>
      </c>
      <c r="B16" s="347" t="s">
        <v>548</v>
      </c>
      <c r="C16" s="346"/>
      <c r="D16" s="346"/>
      <c r="E16" s="346"/>
      <c r="F16" s="349">
        <f t="shared" si="0"/>
        <v>0</v>
      </c>
    </row>
    <row r="17" spans="1:6" ht="15" customHeight="1" x14ac:dyDescent="0.2">
      <c r="A17" s="276">
        <v>127500</v>
      </c>
      <c r="B17" s="347" t="s">
        <v>2775</v>
      </c>
      <c r="C17" s="346"/>
      <c r="D17" s="346"/>
      <c r="E17" s="346"/>
      <c r="F17" s="349">
        <f t="shared" si="0"/>
        <v>0</v>
      </c>
    </row>
    <row r="18" spans="1:6" ht="15" customHeight="1" x14ac:dyDescent="0.2">
      <c r="A18" s="276">
        <v>131000</v>
      </c>
      <c r="B18" s="343" t="s">
        <v>217</v>
      </c>
      <c r="C18" s="346"/>
      <c r="D18" s="346"/>
      <c r="E18" s="346"/>
      <c r="F18" s="349">
        <f t="shared" si="0"/>
        <v>0</v>
      </c>
    </row>
    <row r="19" spans="1:6" ht="15" customHeight="1" x14ac:dyDescent="0.2">
      <c r="A19" s="276">
        <v>132000</v>
      </c>
      <c r="B19" s="343" t="s">
        <v>218</v>
      </c>
      <c r="C19" s="346"/>
      <c r="D19" s="346"/>
      <c r="E19" s="346"/>
      <c r="F19" s="349">
        <f t="shared" si="0"/>
        <v>0</v>
      </c>
    </row>
    <row r="20" spans="1:6" ht="15" customHeight="1" x14ac:dyDescent="0.2">
      <c r="A20" s="276">
        <v>141000</v>
      </c>
      <c r="B20" s="343" t="s">
        <v>174</v>
      </c>
      <c r="C20" s="346"/>
      <c r="D20" s="346"/>
      <c r="E20" s="346"/>
      <c r="F20" s="349">
        <f t="shared" si="0"/>
        <v>0</v>
      </c>
    </row>
    <row r="21" spans="1:6" ht="15" customHeight="1" thickBot="1" x14ac:dyDescent="0.25">
      <c r="A21" s="276">
        <v>150000</v>
      </c>
      <c r="B21" s="343" t="s">
        <v>885</v>
      </c>
      <c r="C21" s="1174"/>
      <c r="D21" s="1174"/>
      <c r="E21" s="1174"/>
      <c r="F21" s="349">
        <f t="shared" si="0"/>
        <v>0</v>
      </c>
    </row>
    <row r="22" spans="1:6" ht="15" customHeight="1" thickBot="1" x14ac:dyDescent="0.3">
      <c r="A22" s="336"/>
      <c r="B22" s="540" t="s">
        <v>689</v>
      </c>
      <c r="C22" s="1175">
        <f>SUM(C11:C21)</f>
        <v>0</v>
      </c>
      <c r="D22" s="1175">
        <f>SUM(D11:D21)</f>
        <v>0</v>
      </c>
      <c r="E22" s="1175">
        <f>SUM(E11:E21)</f>
        <v>0</v>
      </c>
      <c r="F22" s="1175">
        <f>SUM(F11:F21)</f>
        <v>0</v>
      </c>
    </row>
    <row r="23" spans="1:6" ht="15" customHeight="1" x14ac:dyDescent="0.25">
      <c r="A23" s="336"/>
      <c r="B23" s="449" t="s">
        <v>173</v>
      </c>
      <c r="C23" s="349"/>
      <c r="D23" s="349"/>
      <c r="E23" s="349"/>
      <c r="F23" s="349"/>
    </row>
    <row r="24" spans="1:6" ht="15" customHeight="1" x14ac:dyDescent="0.2">
      <c r="A24" s="336"/>
      <c r="B24" s="103" t="s">
        <v>886</v>
      </c>
      <c r="C24" s="349"/>
      <c r="D24" s="349"/>
      <c r="E24" s="349"/>
      <c r="F24" s="349"/>
    </row>
    <row r="25" spans="1:6" ht="15" customHeight="1" x14ac:dyDescent="0.2">
      <c r="A25" s="276">
        <v>102200</v>
      </c>
      <c r="B25" s="343" t="s">
        <v>1004</v>
      </c>
      <c r="C25" s="346"/>
      <c r="D25" s="346"/>
      <c r="E25" s="346"/>
      <c r="F25" s="349">
        <f>SUM(C25:E25)</f>
        <v>0</v>
      </c>
    </row>
    <row r="26" spans="1:6" ht="15" customHeight="1" x14ac:dyDescent="0.2">
      <c r="A26" s="276">
        <v>102300</v>
      </c>
      <c r="B26" s="343" t="s">
        <v>1005</v>
      </c>
      <c r="C26" s="346"/>
      <c r="D26" s="346"/>
      <c r="E26" s="346"/>
      <c r="F26" s="349">
        <f>SUM(C26:E26)</f>
        <v>0</v>
      </c>
    </row>
    <row r="27" spans="1:6" ht="15" customHeight="1" x14ac:dyDescent="0.2">
      <c r="A27" s="276">
        <v>127500</v>
      </c>
      <c r="B27" s="347" t="s">
        <v>2776</v>
      </c>
      <c r="C27" s="346"/>
      <c r="D27" s="346"/>
      <c r="E27" s="346"/>
      <c r="F27" s="349">
        <f>SUM(C27:E27)</f>
        <v>0</v>
      </c>
    </row>
    <row r="28" spans="1:6" ht="15" customHeight="1" x14ac:dyDescent="0.2">
      <c r="A28" s="276">
        <v>133000</v>
      </c>
      <c r="B28" s="343" t="s">
        <v>1007</v>
      </c>
      <c r="C28" s="346"/>
      <c r="D28" s="346"/>
      <c r="E28" s="346"/>
      <c r="F28" s="349">
        <f>SUM(C28:E28)</f>
        <v>0</v>
      </c>
    </row>
    <row r="29" spans="1:6" ht="15" customHeight="1" x14ac:dyDescent="0.2">
      <c r="A29" s="276">
        <v>170000</v>
      </c>
      <c r="B29" s="343" t="s">
        <v>152</v>
      </c>
      <c r="C29" s="346"/>
      <c r="D29" s="346"/>
      <c r="E29" s="346"/>
      <c r="F29" s="349">
        <f>SUM(C29:E29)</f>
        <v>0</v>
      </c>
    </row>
    <row r="30" spans="1:6" ht="15" customHeight="1" x14ac:dyDescent="0.2">
      <c r="A30" s="336">
        <v>180000</v>
      </c>
      <c r="B30" s="103" t="s">
        <v>543</v>
      </c>
      <c r="C30" s="349"/>
      <c r="D30" s="349"/>
      <c r="E30" s="349"/>
      <c r="F30" s="349"/>
    </row>
    <row r="31" spans="1:6" ht="15" customHeight="1" x14ac:dyDescent="0.2">
      <c r="A31" s="276"/>
      <c r="B31" s="343" t="s">
        <v>538</v>
      </c>
      <c r="C31" s="346"/>
      <c r="D31" s="346"/>
      <c r="E31" s="346"/>
      <c r="F31" s="349">
        <f t="shared" ref="F31:F41" si="1">SUM(C31:E31)</f>
        <v>0</v>
      </c>
    </row>
    <row r="32" spans="1:6" ht="15" customHeight="1" x14ac:dyDescent="0.2">
      <c r="A32" s="276"/>
      <c r="B32" s="343" t="s">
        <v>539</v>
      </c>
      <c r="C32" s="346"/>
      <c r="D32" s="346"/>
      <c r="E32" s="346"/>
      <c r="F32" s="349">
        <f t="shared" si="1"/>
        <v>0</v>
      </c>
    </row>
    <row r="33" spans="1:6" ht="15" customHeight="1" x14ac:dyDescent="0.2">
      <c r="A33" s="276"/>
      <c r="B33" s="343" t="s">
        <v>524</v>
      </c>
      <c r="C33" s="346"/>
      <c r="D33" s="346"/>
      <c r="E33" s="346"/>
      <c r="F33" s="349">
        <f t="shared" si="1"/>
        <v>0</v>
      </c>
    </row>
    <row r="34" spans="1:6" ht="15" customHeight="1" x14ac:dyDescent="0.2">
      <c r="A34" s="276"/>
      <c r="B34" s="343" t="s">
        <v>540</v>
      </c>
      <c r="C34" s="346"/>
      <c r="D34" s="346"/>
      <c r="E34" s="346"/>
      <c r="F34" s="349">
        <f t="shared" si="1"/>
        <v>0</v>
      </c>
    </row>
    <row r="35" spans="1:6" ht="15" customHeight="1" x14ac:dyDescent="0.2">
      <c r="A35" s="276"/>
      <c r="B35" s="343" t="s">
        <v>541</v>
      </c>
      <c r="C35" s="346"/>
      <c r="D35" s="346"/>
      <c r="E35" s="346"/>
      <c r="F35" s="349">
        <f t="shared" si="1"/>
        <v>0</v>
      </c>
    </row>
    <row r="36" spans="1:6" ht="15" customHeight="1" x14ac:dyDescent="0.2">
      <c r="A36" s="276"/>
      <c r="B36" s="343" t="s">
        <v>523</v>
      </c>
      <c r="C36" s="346"/>
      <c r="D36" s="346"/>
      <c r="E36" s="346"/>
      <c r="F36" s="349">
        <f t="shared" si="1"/>
        <v>0</v>
      </c>
    </row>
    <row r="37" spans="1:6" ht="15" customHeight="1" x14ac:dyDescent="0.2">
      <c r="A37" s="276"/>
      <c r="B37" s="343" t="s">
        <v>542</v>
      </c>
      <c r="C37" s="346"/>
      <c r="D37" s="346"/>
      <c r="E37" s="346"/>
      <c r="F37" s="349">
        <f t="shared" si="1"/>
        <v>0</v>
      </c>
    </row>
    <row r="38" spans="1:6" ht="15" customHeight="1" x14ac:dyDescent="0.2">
      <c r="A38" s="336" t="s">
        <v>2700</v>
      </c>
      <c r="B38" s="6" t="s">
        <v>2696</v>
      </c>
      <c r="C38" s="346"/>
      <c r="D38" s="346"/>
      <c r="E38" s="346"/>
      <c r="F38" s="349">
        <f t="shared" si="1"/>
        <v>0</v>
      </c>
    </row>
    <row r="39" spans="1:6" ht="15" customHeight="1" x14ac:dyDescent="0.2">
      <c r="A39" s="336"/>
      <c r="B39" s="6" t="s">
        <v>2697</v>
      </c>
      <c r="C39" s="346"/>
      <c r="D39" s="346"/>
      <c r="E39" s="346"/>
      <c r="F39" s="349">
        <f t="shared" si="1"/>
        <v>0</v>
      </c>
    </row>
    <row r="40" spans="1:6" ht="15" customHeight="1" x14ac:dyDescent="0.2">
      <c r="A40" s="336">
        <v>183500</v>
      </c>
      <c r="B40" s="6" t="s">
        <v>2698</v>
      </c>
      <c r="C40" s="346"/>
      <c r="D40" s="346"/>
      <c r="E40" s="346"/>
      <c r="F40" s="349">
        <f t="shared" si="1"/>
        <v>0</v>
      </c>
    </row>
    <row r="41" spans="1:6" ht="15" customHeight="1" x14ac:dyDescent="0.2">
      <c r="A41" s="336"/>
      <c r="B41" s="6" t="s">
        <v>2715</v>
      </c>
      <c r="C41" s="346"/>
      <c r="D41" s="346"/>
      <c r="E41" s="346"/>
      <c r="F41" s="349">
        <f t="shared" si="1"/>
        <v>0</v>
      </c>
    </row>
    <row r="42" spans="1:6" ht="15" customHeight="1" thickBot="1" x14ac:dyDescent="0.25">
      <c r="A42" s="276">
        <v>180000</v>
      </c>
      <c r="B42" s="343" t="s">
        <v>175</v>
      </c>
      <c r="C42" s="1176">
        <f>C31+C32+C33+C34+C35+C36+C37</f>
        <v>0</v>
      </c>
      <c r="D42" s="1176">
        <f>D31+D32+D33+D34+D35+D36+D37</f>
        <v>0</v>
      </c>
      <c r="E42" s="1176">
        <f>E31+E32+E33+E34+E35+E36+E37</f>
        <v>0</v>
      </c>
      <c r="F42" s="349">
        <f>SUM(C42:E42)</f>
        <v>0</v>
      </c>
    </row>
    <row r="43" spans="1:6" ht="15" customHeight="1" thickBot="1" x14ac:dyDescent="0.3">
      <c r="A43" s="336"/>
      <c r="B43" s="540" t="s">
        <v>688</v>
      </c>
      <c r="C43" s="1175">
        <f>SUM(C24:C37)</f>
        <v>0</v>
      </c>
      <c r="D43" s="1175">
        <f>SUM(D24:D37)</f>
        <v>0</v>
      </c>
      <c r="E43" s="1175">
        <f>SUM(E24:E37)</f>
        <v>0</v>
      </c>
      <c r="F43" s="1175">
        <f>SUM(F24:F37)</f>
        <v>0</v>
      </c>
    </row>
    <row r="44" spans="1:6" ht="15" customHeight="1" thickBot="1" x14ac:dyDescent="0.3">
      <c r="A44" s="336"/>
      <c r="B44" s="1177" t="s">
        <v>889</v>
      </c>
      <c r="C44" s="1178">
        <f>+C22+C43</f>
        <v>0</v>
      </c>
      <c r="D44" s="1178">
        <f>+D22+D43</f>
        <v>0</v>
      </c>
      <c r="E44" s="1178">
        <f>+E22+E43</f>
        <v>0</v>
      </c>
      <c r="F44" s="1178">
        <f>+F22+F43</f>
        <v>0</v>
      </c>
    </row>
    <row r="45" spans="1:6" ht="15" customHeight="1" thickTop="1" x14ac:dyDescent="0.25">
      <c r="A45" s="336"/>
      <c r="B45" s="1177"/>
      <c r="C45" s="349"/>
      <c r="D45" s="349"/>
      <c r="E45" s="349"/>
      <c r="F45" s="349"/>
    </row>
    <row r="46" spans="1:6" ht="15" customHeight="1" x14ac:dyDescent="0.25">
      <c r="A46" s="336"/>
      <c r="B46" s="1177" t="s">
        <v>1467</v>
      </c>
      <c r="C46" s="349"/>
      <c r="D46" s="349"/>
      <c r="E46" s="349"/>
      <c r="F46" s="349"/>
    </row>
    <row r="47" spans="1:6" ht="15" customHeight="1" x14ac:dyDescent="0.2">
      <c r="A47" s="276">
        <v>190000</v>
      </c>
      <c r="B47" s="343" t="s">
        <v>2156</v>
      </c>
      <c r="C47" s="346"/>
      <c r="D47" s="346"/>
      <c r="E47" s="346"/>
      <c r="F47" s="349">
        <f>SUM(C47:E47)</f>
        <v>0</v>
      </c>
    </row>
    <row r="48" spans="1:6" ht="15" customHeight="1" x14ac:dyDescent="0.2">
      <c r="A48" s="276" t="s">
        <v>1516</v>
      </c>
      <c r="B48" s="343" t="s">
        <v>2149</v>
      </c>
      <c r="C48" s="346"/>
      <c r="D48" s="346"/>
      <c r="E48" s="346"/>
      <c r="F48" s="349">
        <f>SUM(C48:E48)</f>
        <v>0</v>
      </c>
    </row>
    <row r="49" spans="1:6" ht="15" customHeight="1" x14ac:dyDescent="0.2">
      <c r="A49" s="276">
        <v>199500</v>
      </c>
      <c r="B49" s="343" t="s">
        <v>2704</v>
      </c>
      <c r="C49" s="346"/>
      <c r="D49" s="346"/>
      <c r="E49" s="346"/>
      <c r="F49" s="349">
        <f>SUM(C49:E49)</f>
        <v>0</v>
      </c>
    </row>
    <row r="50" spans="1:6" ht="15" customHeight="1" thickBot="1" x14ac:dyDescent="0.25">
      <c r="A50" s="276" t="s">
        <v>1516</v>
      </c>
      <c r="B50" s="343" t="s">
        <v>1477</v>
      </c>
      <c r="C50" s="1174"/>
      <c r="D50" s="1174"/>
      <c r="E50" s="1174"/>
      <c r="F50" s="1176">
        <f>SUM(C50:E50)</f>
        <v>0</v>
      </c>
    </row>
    <row r="51" spans="1:6" ht="15" customHeight="1" thickBot="1" x14ac:dyDescent="0.3">
      <c r="A51" s="336"/>
      <c r="B51" s="540" t="s">
        <v>1469</v>
      </c>
      <c r="C51" s="1178">
        <f>SUM(C47:C50)</f>
        <v>0</v>
      </c>
      <c r="D51" s="1178">
        <f>SUM(D47:D50)</f>
        <v>0</v>
      </c>
      <c r="E51" s="1178">
        <f>SUM(E47:E50)</f>
        <v>0</v>
      </c>
      <c r="F51" s="1178">
        <f>SUM(F47:F50)</f>
        <v>0</v>
      </c>
    </row>
    <row r="52" spans="1:6" ht="15" customHeight="1" thickTop="1" x14ac:dyDescent="0.2">
      <c r="A52" s="336"/>
      <c r="B52" s="103"/>
      <c r="C52" s="349"/>
      <c r="D52" s="349"/>
      <c r="E52" s="349"/>
      <c r="F52" s="349"/>
    </row>
    <row r="53" spans="1:6" ht="15" customHeight="1" x14ac:dyDescent="0.25">
      <c r="A53" s="336"/>
      <c r="B53" s="449" t="s">
        <v>890</v>
      </c>
      <c r="C53" s="349"/>
      <c r="D53" s="349"/>
      <c r="E53" s="349"/>
      <c r="F53" s="349"/>
    </row>
    <row r="54" spans="1:6" ht="15" customHeight="1" x14ac:dyDescent="0.25">
      <c r="A54" s="336"/>
      <c r="B54" s="449" t="s">
        <v>176</v>
      </c>
      <c r="C54" s="349"/>
      <c r="D54" s="349"/>
      <c r="E54" s="349"/>
      <c r="F54" s="349"/>
    </row>
    <row r="55" spans="1:6" ht="15" customHeight="1" x14ac:dyDescent="0.2">
      <c r="A55" s="276">
        <v>202100</v>
      </c>
      <c r="B55" s="343" t="s">
        <v>177</v>
      </c>
      <c r="C55" s="346"/>
      <c r="D55" s="346"/>
      <c r="E55" s="346"/>
      <c r="F55" s="349">
        <f t="shared" ref="F55:F66" si="2">SUM(C55:E55)</f>
        <v>0</v>
      </c>
    </row>
    <row r="56" spans="1:6" ht="15" customHeight="1" x14ac:dyDescent="0.2">
      <c r="A56" s="276">
        <v>203100</v>
      </c>
      <c r="B56" s="343" t="s">
        <v>249</v>
      </c>
      <c r="C56" s="346"/>
      <c r="D56" s="346"/>
      <c r="E56" s="346"/>
      <c r="F56" s="349">
        <f t="shared" si="2"/>
        <v>0</v>
      </c>
    </row>
    <row r="57" spans="1:6" ht="15" customHeight="1" x14ac:dyDescent="0.2">
      <c r="A57" s="276">
        <v>204100</v>
      </c>
      <c r="B57" s="343" t="s">
        <v>250</v>
      </c>
      <c r="C57" s="346"/>
      <c r="D57" s="346"/>
      <c r="E57" s="346"/>
      <c r="F57" s="349">
        <f t="shared" si="2"/>
        <v>0</v>
      </c>
    </row>
    <row r="58" spans="1:6" ht="15" customHeight="1" x14ac:dyDescent="0.2">
      <c r="A58" s="336">
        <v>204300</v>
      </c>
      <c r="B58" s="6" t="s">
        <v>2701</v>
      </c>
      <c r="C58" s="346"/>
      <c r="D58" s="346"/>
      <c r="E58" s="346"/>
      <c r="F58" s="349">
        <f t="shared" si="2"/>
        <v>0</v>
      </c>
    </row>
    <row r="59" spans="1:6" ht="15" customHeight="1" x14ac:dyDescent="0.2">
      <c r="A59" s="336">
        <v>205200</v>
      </c>
      <c r="B59" s="6" t="s">
        <v>1583</v>
      </c>
      <c r="C59" s="346"/>
      <c r="D59" s="346"/>
      <c r="E59" s="346"/>
      <c r="F59" s="349">
        <f t="shared" si="2"/>
        <v>0</v>
      </c>
    </row>
    <row r="60" spans="1:6" ht="15" customHeight="1" x14ac:dyDescent="0.2">
      <c r="A60" s="336">
        <v>205500</v>
      </c>
      <c r="B60" s="6" t="s">
        <v>2702</v>
      </c>
      <c r="C60" s="346"/>
      <c r="D60" s="346"/>
      <c r="E60" s="346"/>
      <c r="F60" s="349">
        <f t="shared" si="2"/>
        <v>0</v>
      </c>
    </row>
    <row r="61" spans="1:6" ht="15" customHeight="1" x14ac:dyDescent="0.2">
      <c r="A61" s="276">
        <v>206100</v>
      </c>
      <c r="B61" s="343" t="s">
        <v>984</v>
      </c>
      <c r="C61" s="346"/>
      <c r="D61" s="346"/>
      <c r="E61" s="346"/>
      <c r="F61" s="349">
        <f t="shared" si="2"/>
        <v>0</v>
      </c>
    </row>
    <row r="62" spans="1:6" ht="15" customHeight="1" x14ac:dyDescent="0.2">
      <c r="A62" s="276">
        <v>209100</v>
      </c>
      <c r="B62" s="343" t="s">
        <v>684</v>
      </c>
      <c r="C62" s="346"/>
      <c r="D62" s="346"/>
      <c r="E62" s="346"/>
      <c r="F62" s="349">
        <f t="shared" si="2"/>
        <v>0</v>
      </c>
    </row>
    <row r="63" spans="1:6" ht="15" customHeight="1" x14ac:dyDescent="0.2">
      <c r="A63" s="276">
        <v>211000</v>
      </c>
      <c r="B63" s="343" t="s">
        <v>986</v>
      </c>
      <c r="C63" s="346"/>
      <c r="D63" s="346"/>
      <c r="E63" s="346"/>
      <c r="F63" s="349">
        <f t="shared" si="2"/>
        <v>0</v>
      </c>
    </row>
    <row r="64" spans="1:6" ht="15" customHeight="1" x14ac:dyDescent="0.2">
      <c r="A64" s="276">
        <v>212000</v>
      </c>
      <c r="B64" s="343" t="s">
        <v>1002</v>
      </c>
      <c r="C64" s="346"/>
      <c r="D64" s="346"/>
      <c r="E64" s="346"/>
      <c r="F64" s="349">
        <f t="shared" si="2"/>
        <v>0</v>
      </c>
    </row>
    <row r="65" spans="1:6" ht="15" customHeight="1" x14ac:dyDescent="0.2">
      <c r="A65" s="276">
        <v>214000</v>
      </c>
      <c r="B65" s="343" t="s">
        <v>680</v>
      </c>
      <c r="C65" s="346"/>
      <c r="D65" s="346"/>
      <c r="E65" s="346"/>
      <c r="F65" s="349">
        <f t="shared" si="2"/>
        <v>0</v>
      </c>
    </row>
    <row r="66" spans="1:6" ht="15" customHeight="1" thickBot="1" x14ac:dyDescent="0.25">
      <c r="A66" s="276">
        <v>216000</v>
      </c>
      <c r="B66" s="343" t="s">
        <v>1532</v>
      </c>
      <c r="C66" s="1174"/>
      <c r="D66" s="1174"/>
      <c r="E66" s="1174"/>
      <c r="F66" s="349">
        <f t="shared" si="2"/>
        <v>0</v>
      </c>
    </row>
    <row r="67" spans="1:6" ht="15" customHeight="1" thickBot="1" x14ac:dyDescent="0.3">
      <c r="A67" s="336"/>
      <c r="B67" s="540" t="s">
        <v>686</v>
      </c>
      <c r="C67" s="1175">
        <f>SUM(C54:C65)</f>
        <v>0</v>
      </c>
      <c r="D67" s="1175">
        <f>SUM(D54:D65)</f>
        <v>0</v>
      </c>
      <c r="E67" s="1175">
        <f>SUM(E54:E65)</f>
        <v>0</v>
      </c>
      <c r="F67" s="1175">
        <f>SUM(F54:F66)</f>
        <v>0</v>
      </c>
    </row>
    <row r="68" spans="1:6" ht="15" customHeight="1" x14ac:dyDescent="0.25">
      <c r="A68" s="336"/>
      <c r="B68" s="449" t="s">
        <v>985</v>
      </c>
      <c r="C68" s="349"/>
      <c r="D68" s="349"/>
      <c r="E68" s="349"/>
      <c r="F68" s="349"/>
    </row>
    <row r="69" spans="1:6" ht="15" customHeight="1" x14ac:dyDescent="0.2">
      <c r="A69" s="276">
        <v>231000</v>
      </c>
      <c r="B69" s="343" t="s">
        <v>681</v>
      </c>
      <c r="C69" s="346"/>
      <c r="D69" s="346"/>
      <c r="E69" s="346"/>
      <c r="F69" s="349">
        <f t="shared" ref="F69:F77" si="3">SUM(C69:E69)</f>
        <v>0</v>
      </c>
    </row>
    <row r="70" spans="1:6" ht="15" customHeight="1" x14ac:dyDescent="0.2">
      <c r="A70" s="276">
        <v>233000</v>
      </c>
      <c r="B70" s="343" t="s">
        <v>682</v>
      </c>
      <c r="C70" s="346"/>
      <c r="D70" s="346"/>
      <c r="E70" s="346"/>
      <c r="F70" s="349">
        <f t="shared" si="3"/>
        <v>0</v>
      </c>
    </row>
    <row r="71" spans="1:6" ht="15" customHeight="1" x14ac:dyDescent="0.2">
      <c r="A71" s="276">
        <v>234000</v>
      </c>
      <c r="B71" s="343" t="s">
        <v>249</v>
      </c>
      <c r="C71" s="346"/>
      <c r="D71" s="346"/>
      <c r="E71" s="346"/>
      <c r="F71" s="349">
        <f t="shared" si="3"/>
        <v>0</v>
      </c>
    </row>
    <row r="72" spans="1:6" ht="15" customHeight="1" x14ac:dyDescent="0.2">
      <c r="A72" s="336">
        <v>235000</v>
      </c>
      <c r="B72" s="6" t="s">
        <v>683</v>
      </c>
      <c r="C72" s="346"/>
      <c r="D72" s="346"/>
      <c r="E72" s="346"/>
      <c r="F72" s="349">
        <f t="shared" si="3"/>
        <v>0</v>
      </c>
    </row>
    <row r="73" spans="1:6" ht="15" customHeight="1" x14ac:dyDescent="0.2">
      <c r="A73" s="336">
        <v>235500</v>
      </c>
      <c r="B73" s="6" t="s">
        <v>2701</v>
      </c>
      <c r="C73" s="346"/>
      <c r="D73" s="346"/>
      <c r="E73" s="346"/>
      <c r="F73" s="349">
        <f t="shared" si="3"/>
        <v>0</v>
      </c>
    </row>
    <row r="74" spans="1:6" ht="15" customHeight="1" x14ac:dyDescent="0.2">
      <c r="A74" s="276">
        <v>236000</v>
      </c>
      <c r="B74" s="343" t="s">
        <v>685</v>
      </c>
      <c r="C74" s="346"/>
      <c r="D74" s="346"/>
      <c r="E74" s="346"/>
      <c r="F74" s="349">
        <f t="shared" si="3"/>
        <v>0</v>
      </c>
    </row>
    <row r="75" spans="1:6" ht="15" customHeight="1" x14ac:dyDescent="0.2">
      <c r="A75" s="276">
        <v>237000</v>
      </c>
      <c r="B75" s="343" t="s">
        <v>1610</v>
      </c>
      <c r="C75" s="346"/>
      <c r="D75" s="346"/>
      <c r="E75" s="346"/>
      <c r="F75" s="349">
        <f t="shared" si="3"/>
        <v>0</v>
      </c>
    </row>
    <row r="76" spans="1:6" ht="15" customHeight="1" x14ac:dyDescent="0.2">
      <c r="A76" s="276">
        <v>238000</v>
      </c>
      <c r="B76" s="343" t="s">
        <v>1611</v>
      </c>
      <c r="C76" s="346"/>
      <c r="D76" s="346"/>
      <c r="E76" s="346"/>
      <c r="F76" s="349">
        <f t="shared" si="3"/>
        <v>0</v>
      </c>
    </row>
    <row r="77" spans="1:6" ht="15" customHeight="1" thickBot="1" x14ac:dyDescent="0.25">
      <c r="A77" s="276">
        <v>239000</v>
      </c>
      <c r="B77" s="343" t="s">
        <v>684</v>
      </c>
      <c r="C77" s="1174"/>
      <c r="D77" s="1174"/>
      <c r="E77" s="1174"/>
      <c r="F77" s="349">
        <f t="shared" si="3"/>
        <v>0</v>
      </c>
    </row>
    <row r="78" spans="1:6" ht="15" customHeight="1" thickBot="1" x14ac:dyDescent="0.3">
      <c r="A78" s="336"/>
      <c r="B78" s="540" t="s">
        <v>687</v>
      </c>
      <c r="C78" s="1175">
        <f>SUM(C68:C77)</f>
        <v>0</v>
      </c>
      <c r="D78" s="1175">
        <f>SUM(D68:D77)</f>
        <v>0</v>
      </c>
      <c r="E78" s="1175">
        <f>SUM(E68:E77)</f>
        <v>0</v>
      </c>
      <c r="F78" s="1175">
        <f>SUM(F68:F77)</f>
        <v>0</v>
      </c>
    </row>
    <row r="79" spans="1:6" ht="15" customHeight="1" x14ac:dyDescent="0.2">
      <c r="A79" s="336"/>
      <c r="B79" s="103"/>
      <c r="C79" s="349"/>
      <c r="D79" s="349"/>
      <c r="E79" s="349"/>
      <c r="F79" s="349"/>
    </row>
    <row r="80" spans="1:6" ht="15" customHeight="1" thickBot="1" x14ac:dyDescent="0.3">
      <c r="A80" s="336"/>
      <c r="B80" s="1177" t="s">
        <v>894</v>
      </c>
      <c r="C80" s="1176">
        <f>+C67+C78</f>
        <v>0</v>
      </c>
      <c r="D80" s="1176">
        <f>+D67+D78</f>
        <v>0</v>
      </c>
      <c r="E80" s="1176">
        <f>+E67+E78</f>
        <v>0</v>
      </c>
      <c r="F80" s="1176">
        <f>+F67+F78</f>
        <v>0</v>
      </c>
    </row>
    <row r="81" spans="1:6" ht="15" customHeight="1" x14ac:dyDescent="0.25">
      <c r="A81" s="336"/>
      <c r="B81" s="1177"/>
      <c r="C81" s="349"/>
      <c r="D81" s="349"/>
      <c r="E81" s="349"/>
      <c r="F81" s="349"/>
    </row>
    <row r="82" spans="1:6" ht="15" customHeight="1" x14ac:dyDescent="0.25">
      <c r="A82" s="336"/>
      <c r="B82" s="1177" t="s">
        <v>1470</v>
      </c>
      <c r="C82" s="349"/>
      <c r="D82" s="349"/>
      <c r="E82" s="349"/>
      <c r="F82" s="349"/>
    </row>
    <row r="83" spans="1:6" ht="15" customHeight="1" x14ac:dyDescent="0.2">
      <c r="A83" s="276">
        <v>220000</v>
      </c>
      <c r="B83" s="343" t="s">
        <v>2155</v>
      </c>
      <c r="C83" s="346"/>
      <c r="D83" s="346"/>
      <c r="E83" s="346"/>
      <c r="F83" s="349">
        <f>SUM(C83:E83)</f>
        <v>0</v>
      </c>
    </row>
    <row r="84" spans="1:6" ht="15.75" customHeight="1" x14ac:dyDescent="0.2">
      <c r="A84" s="276" t="s">
        <v>1536</v>
      </c>
      <c r="B84" s="343" t="s">
        <v>2150</v>
      </c>
      <c r="C84" s="346"/>
      <c r="D84" s="346"/>
      <c r="E84" s="346"/>
      <c r="F84" s="349">
        <f>SUM(C84:E84)</f>
        <v>0</v>
      </c>
    </row>
    <row r="85" spans="1:6" ht="15.75" customHeight="1" x14ac:dyDescent="0.2">
      <c r="A85" s="275">
        <v>225000</v>
      </c>
      <c r="B85" s="239" t="s">
        <v>2703</v>
      </c>
      <c r="C85" s="346"/>
      <c r="D85" s="346"/>
      <c r="E85" s="346"/>
      <c r="F85" s="349">
        <f>SUM(C85:E85)</f>
        <v>0</v>
      </c>
    </row>
    <row r="86" spans="1:6" ht="15" customHeight="1" thickBot="1" x14ac:dyDescent="0.25">
      <c r="A86" s="276">
        <v>223000</v>
      </c>
      <c r="B86" s="343" t="s">
        <v>1472</v>
      </c>
      <c r="C86" s="1174"/>
      <c r="D86" s="1174"/>
      <c r="E86" s="1174"/>
      <c r="F86" s="1176">
        <f>SUM(C86:E86)</f>
        <v>0</v>
      </c>
    </row>
    <row r="87" spans="1:6" ht="15" customHeight="1" thickBot="1" x14ac:dyDescent="0.3">
      <c r="A87" s="336"/>
      <c r="B87" s="540" t="s">
        <v>1473</v>
      </c>
      <c r="C87" s="1178">
        <f>SUM(C83:C86)</f>
        <v>0</v>
      </c>
      <c r="D87" s="1178">
        <f>SUM(D83:D86)</f>
        <v>0</v>
      </c>
      <c r="E87" s="1178">
        <f>SUM(E83:E86)</f>
        <v>0</v>
      </c>
      <c r="F87" s="1178">
        <f>SUM(F83:F86)</f>
        <v>0</v>
      </c>
    </row>
    <row r="88" spans="1:6" ht="15" customHeight="1" thickTop="1" x14ac:dyDescent="0.25">
      <c r="A88" s="336"/>
      <c r="B88" s="1177"/>
      <c r="C88" s="349"/>
      <c r="D88" s="349"/>
      <c r="E88" s="349"/>
      <c r="F88" s="349"/>
    </row>
    <row r="89" spans="1:6" ht="15" customHeight="1" x14ac:dyDescent="0.25">
      <c r="A89" s="336"/>
      <c r="B89" s="449" t="s">
        <v>1404</v>
      </c>
      <c r="C89" s="349"/>
      <c r="D89" s="349"/>
      <c r="E89" s="349"/>
      <c r="F89" s="349"/>
    </row>
    <row r="90" spans="1:6" ht="15" customHeight="1" x14ac:dyDescent="0.2">
      <c r="A90" s="276"/>
      <c r="B90" s="343" t="s">
        <v>1439</v>
      </c>
      <c r="C90" s="349">
        <f>C42-C57-C58-C59-C72-C73-C69</f>
        <v>0</v>
      </c>
      <c r="D90" s="349">
        <f t="shared" ref="D90:E90" si="4">D42-D57-D58-D59-D72-D73-D69</f>
        <v>0</v>
      </c>
      <c r="E90" s="349">
        <f t="shared" si="4"/>
        <v>0</v>
      </c>
      <c r="F90" s="349">
        <f>SUM(C90:E90)</f>
        <v>0</v>
      </c>
    </row>
    <row r="91" spans="1:6" ht="15" customHeight="1" x14ac:dyDescent="0.2">
      <c r="A91" s="276"/>
      <c r="B91" s="103" t="s">
        <v>1098</v>
      </c>
      <c r="C91" s="349"/>
      <c r="D91" s="349"/>
      <c r="E91" s="349"/>
      <c r="F91" s="349"/>
    </row>
    <row r="92" spans="1:6" ht="15" customHeight="1" x14ac:dyDescent="0.2">
      <c r="A92" s="276"/>
      <c r="B92" s="343"/>
      <c r="C92" s="346"/>
      <c r="D92" s="346"/>
      <c r="E92" s="346"/>
      <c r="F92" s="349">
        <f>SUM(C92:E92)</f>
        <v>0</v>
      </c>
    </row>
    <row r="93" spans="1:6" ht="15" customHeight="1" x14ac:dyDescent="0.2">
      <c r="A93" s="276"/>
      <c r="B93" s="343"/>
      <c r="C93" s="346"/>
      <c r="D93" s="346"/>
      <c r="E93" s="346"/>
      <c r="F93" s="349">
        <f>SUM(C93:E93)</f>
        <v>0</v>
      </c>
    </row>
    <row r="94" spans="1:6" ht="15" customHeight="1" thickBot="1" x14ac:dyDescent="0.25">
      <c r="A94" s="276"/>
      <c r="B94" s="343" t="s">
        <v>1099</v>
      </c>
      <c r="C94" s="1176">
        <f>C44+C51-C80-C87-C90-C92-C93</f>
        <v>0</v>
      </c>
      <c r="D94" s="1176">
        <f>D44+D51-D80-D87-D90-D92-D93</f>
        <v>0</v>
      </c>
      <c r="E94" s="1176">
        <f>E44+E51-E80-E87-E90-E92-E93</f>
        <v>0</v>
      </c>
      <c r="F94" s="349">
        <f>SUM(C94:E94)</f>
        <v>0</v>
      </c>
    </row>
    <row r="95" spans="1:6" ht="15" customHeight="1" thickBot="1" x14ac:dyDescent="0.3">
      <c r="A95" s="276"/>
      <c r="B95" s="1177" t="s">
        <v>1398</v>
      </c>
      <c r="C95" s="1178">
        <f>SUM(C89:C94)</f>
        <v>0</v>
      </c>
      <c r="D95" s="1178">
        <f>SUM(D89:D94)</f>
        <v>0</v>
      </c>
      <c r="E95" s="1178">
        <f>SUM(E89:E94)</f>
        <v>0</v>
      </c>
      <c r="F95" s="1178">
        <f>SUM(F89:F94)</f>
        <v>0</v>
      </c>
    </row>
    <row r="96" spans="1:6" ht="15.75" thickTop="1" x14ac:dyDescent="0.2">
      <c r="A96" s="276"/>
      <c r="B96" s="239"/>
      <c r="C96" s="239"/>
      <c r="D96" s="239"/>
      <c r="E96" s="239"/>
      <c r="F96" s="6"/>
    </row>
    <row r="97" spans="1:6" ht="15.75" x14ac:dyDescent="0.25">
      <c r="A97" s="276"/>
      <c r="B97" s="239"/>
      <c r="C97" s="239"/>
      <c r="D97" s="620" t="s">
        <v>1701</v>
      </c>
      <c r="E97" s="239"/>
      <c r="F97" s="239"/>
    </row>
    <row r="98" spans="1:6" ht="15" x14ac:dyDescent="0.2">
      <c r="A98" s="276"/>
      <c r="B98" s="239"/>
      <c r="C98" s="239"/>
      <c r="D98" s="239"/>
      <c r="E98" s="239"/>
      <c r="F98" s="239"/>
    </row>
    <row r="99" spans="1:6" ht="15" x14ac:dyDescent="0.2">
      <c r="A99" s="276"/>
      <c r="B99" s="239"/>
      <c r="C99" s="239"/>
      <c r="D99" s="239"/>
      <c r="E99" s="239"/>
      <c r="F99" s="239"/>
    </row>
    <row r="100" spans="1:6" ht="15" x14ac:dyDescent="0.2">
      <c r="A100" s="276"/>
      <c r="B100" s="239"/>
      <c r="C100" s="239"/>
      <c r="D100" s="239"/>
      <c r="E100" s="239"/>
      <c r="F100" s="239"/>
    </row>
    <row r="101" spans="1:6" ht="15" x14ac:dyDescent="0.2">
      <c r="A101" s="276"/>
      <c r="B101" s="239"/>
      <c r="C101" s="239"/>
      <c r="D101" s="239"/>
      <c r="E101" s="239"/>
      <c r="F101" s="239"/>
    </row>
    <row r="102" spans="1:6" ht="15" x14ac:dyDescent="0.2">
      <c r="A102" s="276"/>
      <c r="B102" s="239"/>
      <c r="C102" s="239"/>
      <c r="D102" s="239"/>
      <c r="E102" s="239"/>
      <c r="F102" s="239"/>
    </row>
    <row r="103" spans="1:6" ht="15" x14ac:dyDescent="0.2">
      <c r="A103" s="276"/>
      <c r="B103" s="239"/>
      <c r="C103" s="239"/>
      <c r="D103" s="239"/>
      <c r="E103" s="239"/>
      <c r="F103" s="239"/>
    </row>
    <row r="104" spans="1:6" ht="15" x14ac:dyDescent="0.2">
      <c r="A104" s="276"/>
      <c r="B104" s="239"/>
      <c r="C104" s="239"/>
      <c r="D104" s="239"/>
      <c r="E104" s="239"/>
      <c r="F104" s="239"/>
    </row>
    <row r="105" spans="1:6" ht="15" x14ac:dyDescent="0.2">
      <c r="A105" s="276"/>
      <c r="B105" s="239"/>
      <c r="C105" s="239"/>
      <c r="D105" s="239"/>
      <c r="E105" s="239"/>
      <c r="F105" s="239"/>
    </row>
    <row r="106" spans="1:6" ht="15" x14ac:dyDescent="0.2">
      <c r="A106" s="276"/>
      <c r="B106" s="239"/>
      <c r="C106" s="239"/>
      <c r="D106" s="239"/>
      <c r="E106" s="239"/>
      <c r="F106" s="239"/>
    </row>
    <row r="107" spans="1:6" ht="15" x14ac:dyDescent="0.2">
      <c r="A107" s="276"/>
      <c r="B107" s="239"/>
      <c r="C107" s="239"/>
      <c r="D107" s="239"/>
      <c r="E107" s="239"/>
      <c r="F107" s="239"/>
    </row>
    <row r="108" spans="1:6" ht="15" x14ac:dyDescent="0.2">
      <c r="A108" s="276"/>
      <c r="B108" s="239"/>
      <c r="C108" s="239"/>
      <c r="D108" s="239"/>
      <c r="E108" s="239"/>
      <c r="F108" s="239"/>
    </row>
    <row r="109" spans="1:6" ht="15" x14ac:dyDescent="0.2">
      <c r="A109" s="276"/>
      <c r="B109" s="239"/>
      <c r="C109" s="239"/>
      <c r="D109" s="239"/>
      <c r="E109" s="239"/>
      <c r="F109" s="239"/>
    </row>
    <row r="110" spans="1:6" ht="15" x14ac:dyDescent="0.2">
      <c r="A110" s="276"/>
      <c r="B110" s="239"/>
      <c r="C110" s="239"/>
      <c r="D110" s="239"/>
      <c r="E110" s="239"/>
      <c r="F110" s="239"/>
    </row>
    <row r="111" spans="1:6" ht="15" x14ac:dyDescent="0.2">
      <c r="A111" s="276"/>
      <c r="B111" s="239"/>
      <c r="C111" s="239"/>
      <c r="D111" s="239"/>
      <c r="E111" s="239"/>
      <c r="F111" s="239"/>
    </row>
    <row r="112" spans="1:6" ht="15" x14ac:dyDescent="0.2">
      <c r="A112" s="276"/>
      <c r="B112" s="239"/>
      <c r="C112" s="239"/>
      <c r="D112" s="239"/>
      <c r="E112" s="239"/>
      <c r="F112" s="239"/>
    </row>
    <row r="113" spans="1:6" ht="15" x14ac:dyDescent="0.2">
      <c r="A113" s="276"/>
      <c r="B113" s="239"/>
      <c r="C113" s="239"/>
      <c r="D113" s="239"/>
      <c r="E113" s="239"/>
      <c r="F113" s="239"/>
    </row>
    <row r="114" spans="1:6" ht="15" x14ac:dyDescent="0.2">
      <c r="A114" s="276"/>
      <c r="B114" s="239"/>
      <c r="C114" s="239"/>
      <c r="D114" s="239"/>
      <c r="E114" s="239"/>
      <c r="F114" s="239"/>
    </row>
    <row r="115" spans="1:6" ht="15" x14ac:dyDescent="0.2">
      <c r="A115" s="276"/>
      <c r="B115" s="239"/>
      <c r="C115" s="239"/>
      <c r="D115" s="239"/>
      <c r="E115" s="239"/>
      <c r="F115" s="239"/>
    </row>
    <row r="116" spans="1:6" ht="15" x14ac:dyDescent="0.2">
      <c r="A116" s="276"/>
      <c r="B116" s="239"/>
      <c r="C116" s="239"/>
      <c r="D116" s="239"/>
      <c r="E116" s="239"/>
      <c r="F116" s="239"/>
    </row>
    <row r="117" spans="1:6" ht="15" x14ac:dyDescent="0.2">
      <c r="A117" s="276"/>
      <c r="B117" s="239"/>
      <c r="C117" s="239"/>
      <c r="D117" s="239"/>
      <c r="E117" s="239"/>
      <c r="F117" s="239"/>
    </row>
    <row r="118" spans="1:6" ht="15" x14ac:dyDescent="0.2">
      <c r="A118" s="276"/>
      <c r="B118" s="239"/>
      <c r="C118" s="239"/>
      <c r="D118" s="239"/>
      <c r="E118" s="239"/>
      <c r="F118" s="239"/>
    </row>
    <row r="119" spans="1:6" ht="15" x14ac:dyDescent="0.2">
      <c r="A119" s="276"/>
      <c r="B119" s="239"/>
      <c r="C119" s="239"/>
      <c r="D119" s="239"/>
      <c r="E119" s="239"/>
      <c r="F119" s="239"/>
    </row>
    <row r="120" spans="1:6" ht="15" x14ac:dyDescent="0.2">
      <c r="A120" s="276"/>
      <c r="B120" s="239"/>
      <c r="C120" s="239"/>
      <c r="D120" s="239"/>
      <c r="E120" s="239"/>
      <c r="F120" s="239"/>
    </row>
    <row r="121" spans="1:6" ht="15" x14ac:dyDescent="0.2">
      <c r="A121" s="276"/>
      <c r="B121" s="239"/>
      <c r="C121" s="239"/>
      <c r="D121" s="239"/>
      <c r="E121" s="239"/>
      <c r="F121" s="239"/>
    </row>
    <row r="122" spans="1:6" ht="15" x14ac:dyDescent="0.2">
      <c r="A122" s="276"/>
      <c r="B122" s="239"/>
      <c r="C122" s="239"/>
      <c r="D122" s="239"/>
      <c r="E122" s="239"/>
      <c r="F122" s="239"/>
    </row>
    <row r="123" spans="1:6" ht="15" x14ac:dyDescent="0.2">
      <c r="A123" s="276"/>
      <c r="B123" s="239"/>
      <c r="C123" s="239"/>
      <c r="D123" s="239"/>
      <c r="E123" s="239"/>
      <c r="F123" s="239"/>
    </row>
    <row r="124" spans="1:6" ht="15" x14ac:dyDescent="0.2">
      <c r="A124" s="276"/>
      <c r="B124" s="239"/>
      <c r="C124" s="239"/>
      <c r="D124" s="239"/>
      <c r="E124" s="239"/>
      <c r="F124" s="239"/>
    </row>
    <row r="125" spans="1:6" ht="15" x14ac:dyDescent="0.2">
      <c r="A125" s="276"/>
      <c r="B125" s="239"/>
      <c r="C125" s="239"/>
      <c r="D125" s="239"/>
      <c r="E125" s="239"/>
      <c r="F125" s="239"/>
    </row>
    <row r="126" spans="1:6" ht="15" x14ac:dyDescent="0.2">
      <c r="A126" s="276"/>
      <c r="B126" s="239"/>
      <c r="C126" s="239"/>
      <c r="D126" s="239"/>
      <c r="E126" s="239"/>
      <c r="F126" s="239"/>
    </row>
    <row r="127" spans="1:6" ht="15" x14ac:dyDescent="0.2">
      <c r="A127" s="276"/>
      <c r="B127" s="239"/>
      <c r="C127" s="239"/>
      <c r="D127" s="239"/>
      <c r="E127" s="239"/>
      <c r="F127" s="239"/>
    </row>
    <row r="128" spans="1:6" ht="15" x14ac:dyDescent="0.2">
      <c r="A128" s="276"/>
      <c r="B128" s="239"/>
      <c r="C128" s="239"/>
      <c r="D128" s="239"/>
      <c r="E128" s="239"/>
      <c r="F128" s="239"/>
    </row>
    <row r="129" spans="1:6" ht="15" x14ac:dyDescent="0.2">
      <c r="A129" s="276"/>
      <c r="B129" s="239"/>
      <c r="C129" s="239"/>
      <c r="D129" s="239"/>
      <c r="E129" s="239"/>
      <c r="F129" s="239"/>
    </row>
    <row r="130" spans="1:6" ht="15" x14ac:dyDescent="0.2">
      <c r="A130" s="276"/>
      <c r="B130" s="239"/>
      <c r="C130" s="239"/>
      <c r="D130" s="239"/>
      <c r="E130" s="239"/>
      <c r="F130" s="239"/>
    </row>
    <row r="131" spans="1:6" ht="15" x14ac:dyDescent="0.2">
      <c r="A131" s="276"/>
      <c r="B131" s="239"/>
      <c r="C131" s="239"/>
      <c r="D131" s="239"/>
      <c r="E131" s="239"/>
      <c r="F131" s="239"/>
    </row>
    <row r="132" spans="1:6" ht="15" x14ac:dyDescent="0.2">
      <c r="A132" s="276"/>
      <c r="B132" s="239"/>
      <c r="C132" s="239"/>
      <c r="D132" s="239"/>
      <c r="E132" s="239"/>
      <c r="F132" s="239"/>
    </row>
    <row r="133" spans="1:6" ht="15" x14ac:dyDescent="0.2">
      <c r="A133" s="276"/>
      <c r="B133" s="239"/>
      <c r="C133" s="239"/>
      <c r="D133" s="239"/>
      <c r="E133" s="239"/>
      <c r="F133" s="239"/>
    </row>
    <row r="134" spans="1:6" ht="15" x14ac:dyDescent="0.2">
      <c r="A134" s="276"/>
      <c r="B134" s="239"/>
      <c r="C134" s="239"/>
      <c r="D134" s="239"/>
      <c r="E134" s="239"/>
      <c r="F134" s="239"/>
    </row>
    <row r="135" spans="1:6" ht="15" x14ac:dyDescent="0.2">
      <c r="A135" s="276"/>
      <c r="B135" s="239"/>
      <c r="C135" s="239"/>
      <c r="D135" s="239"/>
      <c r="E135" s="239"/>
      <c r="F135" s="239"/>
    </row>
    <row r="136" spans="1:6" ht="15" x14ac:dyDescent="0.2">
      <c r="A136" s="276"/>
      <c r="B136" s="239"/>
      <c r="C136" s="239"/>
      <c r="D136" s="239"/>
      <c r="E136" s="239"/>
      <c r="F136" s="239"/>
    </row>
    <row r="137" spans="1:6" ht="15" x14ac:dyDescent="0.2">
      <c r="A137" s="276"/>
      <c r="B137" s="239"/>
      <c r="C137" s="239"/>
      <c r="D137" s="239"/>
      <c r="E137" s="239"/>
      <c r="F137" s="239"/>
    </row>
    <row r="138" spans="1:6" ht="15" x14ac:dyDescent="0.2">
      <c r="A138" s="276"/>
      <c r="B138" s="239"/>
      <c r="C138" s="239"/>
      <c r="D138" s="239"/>
      <c r="E138" s="239"/>
      <c r="F138" s="239"/>
    </row>
    <row r="139" spans="1:6" ht="15" x14ac:dyDescent="0.2">
      <c r="A139" s="276"/>
      <c r="B139" s="239"/>
      <c r="C139" s="239"/>
      <c r="D139" s="239"/>
      <c r="E139" s="239"/>
      <c r="F139" s="239"/>
    </row>
    <row r="140" spans="1:6" ht="15" x14ac:dyDescent="0.2">
      <c r="A140" s="276"/>
      <c r="B140" s="239"/>
      <c r="C140" s="239"/>
      <c r="D140" s="239"/>
      <c r="E140" s="239"/>
      <c r="F140" s="239"/>
    </row>
    <row r="141" spans="1:6" ht="15" x14ac:dyDescent="0.2">
      <c r="A141" s="276"/>
      <c r="B141" s="239"/>
      <c r="C141" s="239"/>
      <c r="D141" s="239"/>
      <c r="E141" s="239"/>
      <c r="F141" s="239"/>
    </row>
    <row r="142" spans="1:6" ht="15" x14ac:dyDescent="0.2">
      <c r="A142" s="276"/>
      <c r="B142" s="239"/>
      <c r="C142" s="239"/>
      <c r="D142" s="239"/>
      <c r="E142" s="239"/>
      <c r="F142" s="239"/>
    </row>
    <row r="143" spans="1:6" ht="15" x14ac:dyDescent="0.2">
      <c r="A143" s="276"/>
      <c r="B143" s="239"/>
      <c r="C143" s="239"/>
      <c r="D143" s="239"/>
      <c r="E143" s="239"/>
      <c r="F143" s="239"/>
    </row>
    <row r="144" spans="1:6" ht="15" x14ac:dyDescent="0.2">
      <c r="A144" s="276"/>
      <c r="B144" s="239"/>
      <c r="C144" s="239"/>
      <c r="D144" s="239"/>
      <c r="E144" s="239"/>
      <c r="F144" s="239"/>
    </row>
    <row r="145" spans="1:6" ht="15" x14ac:dyDescent="0.2">
      <c r="A145" s="276"/>
      <c r="B145" s="239"/>
      <c r="C145" s="239"/>
      <c r="D145" s="239"/>
      <c r="E145" s="239"/>
      <c r="F145" s="239"/>
    </row>
    <row r="146" spans="1:6" ht="15" x14ac:dyDescent="0.2">
      <c r="A146" s="276"/>
      <c r="B146" s="239"/>
      <c r="C146" s="239"/>
      <c r="D146" s="239"/>
      <c r="E146" s="239"/>
      <c r="F146" s="239"/>
    </row>
    <row r="147" spans="1:6" ht="15" x14ac:dyDescent="0.2">
      <c r="A147" s="276"/>
      <c r="B147" s="239"/>
      <c r="C147" s="239"/>
      <c r="D147" s="239"/>
      <c r="E147" s="239"/>
      <c r="F147" s="239"/>
    </row>
    <row r="148" spans="1:6" ht="15" x14ac:dyDescent="0.2">
      <c r="A148" s="276"/>
      <c r="B148" s="239"/>
      <c r="C148" s="239"/>
      <c r="D148" s="239"/>
      <c r="E148" s="239"/>
      <c r="F148" s="239"/>
    </row>
    <row r="149" spans="1:6" ht="15" x14ac:dyDescent="0.2">
      <c r="A149" s="276"/>
      <c r="B149" s="239"/>
      <c r="C149" s="239"/>
      <c r="D149" s="239"/>
      <c r="E149" s="239"/>
      <c r="F149" s="239"/>
    </row>
    <row r="150" spans="1:6" ht="15" x14ac:dyDescent="0.2">
      <c r="A150" s="276"/>
      <c r="B150" s="239"/>
      <c r="C150" s="239"/>
      <c r="D150" s="239"/>
      <c r="E150" s="239"/>
      <c r="F150" s="239"/>
    </row>
    <row r="151" spans="1:6" ht="15" x14ac:dyDescent="0.2">
      <c r="A151" s="276"/>
      <c r="B151" s="239"/>
      <c r="C151" s="239"/>
      <c r="D151" s="239"/>
      <c r="E151" s="239"/>
      <c r="F151" s="239"/>
    </row>
    <row r="152" spans="1:6" ht="15" x14ac:dyDescent="0.2">
      <c r="A152" s="276"/>
      <c r="B152" s="239"/>
      <c r="C152" s="239"/>
      <c r="D152" s="239"/>
      <c r="E152" s="239"/>
      <c r="F152" s="239"/>
    </row>
    <row r="153" spans="1:6" ht="15" x14ac:dyDescent="0.2">
      <c r="A153" s="276"/>
      <c r="B153" s="239"/>
      <c r="C153" s="239"/>
      <c r="D153" s="239"/>
      <c r="E153" s="239"/>
      <c r="F153" s="239"/>
    </row>
    <row r="154" spans="1:6" ht="15" x14ac:dyDescent="0.2">
      <c r="A154" s="276"/>
      <c r="B154" s="239"/>
      <c r="C154" s="239"/>
      <c r="D154" s="239"/>
      <c r="E154" s="239"/>
      <c r="F154" s="239"/>
    </row>
    <row r="155" spans="1:6" ht="15" x14ac:dyDescent="0.2">
      <c r="A155" s="276"/>
      <c r="B155" s="239"/>
      <c r="C155" s="239"/>
      <c r="D155" s="239"/>
      <c r="E155" s="239"/>
      <c r="F155" s="239"/>
    </row>
    <row r="156" spans="1:6" ht="15" x14ac:dyDescent="0.2">
      <c r="A156" s="239"/>
      <c r="B156" s="239"/>
      <c r="C156" s="239"/>
      <c r="D156" s="239"/>
      <c r="E156" s="239"/>
      <c r="F156" s="239"/>
    </row>
    <row r="157" spans="1:6" ht="15" x14ac:dyDescent="0.2">
      <c r="A157" s="239"/>
      <c r="B157" s="239"/>
      <c r="C157" s="239"/>
      <c r="D157" s="239"/>
      <c r="E157" s="239"/>
      <c r="F157" s="239"/>
    </row>
    <row r="158" spans="1:6" ht="15" x14ac:dyDescent="0.2">
      <c r="A158" s="239"/>
      <c r="B158" s="239"/>
      <c r="C158" s="239"/>
      <c r="D158" s="239"/>
      <c r="E158" s="239"/>
      <c r="F158" s="239"/>
    </row>
    <row r="159" spans="1:6" ht="15" x14ac:dyDescent="0.2">
      <c r="A159" s="239"/>
      <c r="B159" s="239"/>
      <c r="C159" s="239"/>
      <c r="D159" s="239"/>
      <c r="E159" s="239"/>
      <c r="F159" s="239"/>
    </row>
    <row r="160" spans="1:6" ht="15" x14ac:dyDescent="0.2">
      <c r="A160" s="239"/>
      <c r="B160" s="239"/>
      <c r="C160" s="239"/>
      <c r="D160" s="239"/>
      <c r="E160" s="239"/>
      <c r="F160" s="239"/>
    </row>
    <row r="161" spans="1:6" ht="15" x14ac:dyDescent="0.2">
      <c r="A161" s="239"/>
      <c r="B161" s="239"/>
      <c r="C161" s="239"/>
      <c r="D161" s="239"/>
      <c r="E161" s="239"/>
      <c r="F161" s="239"/>
    </row>
    <row r="162" spans="1:6" ht="15" x14ac:dyDescent="0.2">
      <c r="A162" s="239"/>
      <c r="B162" s="239"/>
      <c r="C162" s="239"/>
      <c r="D162" s="239"/>
      <c r="E162" s="239"/>
      <c r="F162" s="239"/>
    </row>
    <row r="163" spans="1:6" ht="15" x14ac:dyDescent="0.2">
      <c r="A163" s="239"/>
      <c r="B163" s="239"/>
      <c r="C163" s="239"/>
      <c r="D163" s="239"/>
      <c r="E163" s="239"/>
      <c r="F163" s="239"/>
    </row>
    <row r="164" spans="1:6" ht="15" x14ac:dyDescent="0.2">
      <c r="A164" s="239"/>
      <c r="B164" s="239"/>
      <c r="C164" s="239"/>
      <c r="D164" s="239"/>
      <c r="E164" s="239"/>
      <c r="F164" s="239"/>
    </row>
    <row r="165" spans="1:6" ht="15" x14ac:dyDescent="0.2">
      <c r="A165" s="239"/>
      <c r="B165" s="239"/>
      <c r="C165" s="239"/>
      <c r="D165" s="239"/>
      <c r="E165" s="239"/>
      <c r="F165" s="239"/>
    </row>
    <row r="166" spans="1:6" ht="15" x14ac:dyDescent="0.2">
      <c r="A166" s="239"/>
      <c r="B166" s="239"/>
      <c r="C166" s="239"/>
      <c r="D166" s="239"/>
      <c r="E166" s="239"/>
      <c r="F166" s="239"/>
    </row>
    <row r="167" spans="1:6" ht="15" x14ac:dyDescent="0.2">
      <c r="A167" s="239"/>
      <c r="B167" s="239"/>
      <c r="C167" s="239"/>
      <c r="D167" s="239"/>
      <c r="E167" s="239"/>
      <c r="F167" s="239"/>
    </row>
    <row r="168" spans="1:6" ht="15" x14ac:dyDescent="0.2">
      <c r="A168" s="239"/>
      <c r="B168" s="239"/>
      <c r="C168" s="239"/>
      <c r="D168" s="239"/>
      <c r="E168" s="239"/>
      <c r="F168" s="239"/>
    </row>
    <row r="169" spans="1:6" ht="15" x14ac:dyDescent="0.2">
      <c r="A169" s="239"/>
      <c r="B169" s="239"/>
      <c r="C169" s="239"/>
      <c r="D169" s="239"/>
      <c r="E169" s="239"/>
      <c r="F169" s="239"/>
    </row>
    <row r="170" spans="1:6" ht="15" x14ac:dyDescent="0.2">
      <c r="A170" s="239"/>
      <c r="B170" s="239"/>
      <c r="C170" s="239"/>
      <c r="D170" s="239"/>
      <c r="E170" s="239"/>
      <c r="F170" s="239"/>
    </row>
    <row r="171" spans="1:6" ht="15" x14ac:dyDescent="0.2">
      <c r="A171" s="239"/>
      <c r="B171" s="239"/>
      <c r="C171" s="239"/>
      <c r="D171" s="239"/>
      <c r="E171" s="239"/>
      <c r="F171" s="239"/>
    </row>
    <row r="172" spans="1:6" ht="15" x14ac:dyDescent="0.2">
      <c r="A172" s="239"/>
      <c r="B172" s="239"/>
      <c r="C172" s="239"/>
      <c r="D172" s="239"/>
      <c r="E172" s="239"/>
      <c r="F172" s="239"/>
    </row>
    <row r="173" spans="1:6" ht="15" x14ac:dyDescent="0.2">
      <c r="A173" s="239"/>
      <c r="B173" s="239"/>
      <c r="C173" s="239"/>
      <c r="D173" s="239"/>
      <c r="E173" s="239"/>
      <c r="F173" s="239"/>
    </row>
    <row r="174" spans="1:6" ht="15" x14ac:dyDescent="0.2">
      <c r="A174" s="239"/>
      <c r="B174" s="239"/>
      <c r="C174" s="239"/>
      <c r="D174" s="239"/>
      <c r="E174" s="239"/>
      <c r="F174" s="239"/>
    </row>
    <row r="175" spans="1:6" ht="15" x14ac:dyDescent="0.2">
      <c r="A175" s="239"/>
      <c r="B175" s="239"/>
      <c r="C175" s="239"/>
      <c r="D175" s="239"/>
      <c r="E175" s="239"/>
      <c r="F175" s="239"/>
    </row>
    <row r="176" spans="1:6" ht="15" x14ac:dyDescent="0.2">
      <c r="A176" s="239"/>
      <c r="B176" s="239"/>
      <c r="C176" s="239"/>
      <c r="D176" s="239"/>
      <c r="E176" s="239"/>
      <c r="F176" s="239"/>
    </row>
    <row r="177" spans="1:6" ht="15" x14ac:dyDescent="0.2">
      <c r="A177" s="239"/>
      <c r="B177" s="239"/>
      <c r="C177" s="239"/>
      <c r="D177" s="239"/>
      <c r="E177" s="239"/>
      <c r="F177" s="239"/>
    </row>
    <row r="178" spans="1:6" ht="15" x14ac:dyDescent="0.2">
      <c r="A178" s="239"/>
      <c r="B178" s="239"/>
      <c r="C178" s="239"/>
      <c r="D178" s="239"/>
      <c r="E178" s="239"/>
      <c r="F178" s="239"/>
    </row>
    <row r="179" spans="1:6" ht="15" x14ac:dyDescent="0.2">
      <c r="A179" s="239"/>
      <c r="B179" s="239"/>
      <c r="C179" s="239"/>
      <c r="D179" s="239"/>
      <c r="E179" s="239"/>
      <c r="F179" s="239"/>
    </row>
    <row r="180" spans="1:6" ht="15" x14ac:dyDescent="0.2">
      <c r="A180" s="239"/>
      <c r="B180" s="239"/>
      <c r="C180" s="239"/>
      <c r="D180" s="239"/>
      <c r="E180" s="239"/>
      <c r="F180" s="239"/>
    </row>
    <row r="181" spans="1:6" ht="15" x14ac:dyDescent="0.2">
      <c r="A181" s="239"/>
      <c r="B181" s="239"/>
      <c r="C181" s="239"/>
      <c r="D181" s="239"/>
      <c r="E181" s="239"/>
      <c r="F181" s="239"/>
    </row>
    <row r="182" spans="1:6" ht="15" x14ac:dyDescent="0.2">
      <c r="A182" s="239"/>
      <c r="B182" s="239"/>
      <c r="C182" s="239"/>
      <c r="D182" s="239"/>
      <c r="E182" s="239"/>
      <c r="F182" s="239"/>
    </row>
    <row r="183" spans="1:6" ht="15" x14ac:dyDescent="0.2">
      <c r="A183" s="239"/>
      <c r="B183" s="239"/>
      <c r="C183" s="239"/>
      <c r="D183" s="239"/>
      <c r="E183" s="239"/>
      <c r="F183" s="239"/>
    </row>
    <row r="184" spans="1:6" ht="15" x14ac:dyDescent="0.2">
      <c r="A184" s="239"/>
      <c r="B184" s="239"/>
      <c r="C184" s="239"/>
      <c r="D184" s="239"/>
      <c r="E184" s="239"/>
      <c r="F184" s="239"/>
    </row>
    <row r="185" spans="1:6" ht="15" x14ac:dyDescent="0.2">
      <c r="A185" s="239"/>
      <c r="B185" s="239"/>
      <c r="C185" s="239"/>
      <c r="D185" s="239"/>
      <c r="E185" s="239"/>
      <c r="F185" s="239"/>
    </row>
    <row r="186" spans="1:6" ht="15" x14ac:dyDescent="0.2">
      <c r="A186" s="239"/>
      <c r="B186" s="239"/>
      <c r="C186" s="239"/>
      <c r="D186" s="239"/>
      <c r="E186" s="239"/>
      <c r="F186" s="239"/>
    </row>
    <row r="187" spans="1:6" ht="15" x14ac:dyDescent="0.2">
      <c r="A187" s="239"/>
      <c r="B187" s="239"/>
      <c r="C187" s="239"/>
      <c r="D187" s="239"/>
      <c r="E187" s="239"/>
      <c r="F187" s="239"/>
    </row>
    <row r="188" spans="1:6" ht="15" x14ac:dyDescent="0.2">
      <c r="A188" s="239"/>
      <c r="B188" s="239"/>
      <c r="C188" s="239"/>
      <c r="D188" s="239"/>
      <c r="E188" s="239"/>
      <c r="F188" s="239"/>
    </row>
    <row r="189" spans="1:6" ht="15" x14ac:dyDescent="0.2">
      <c r="A189" s="239"/>
      <c r="B189" s="239"/>
      <c r="C189" s="239"/>
      <c r="D189" s="239"/>
      <c r="E189" s="239"/>
      <c r="F189" s="239"/>
    </row>
    <row r="190" spans="1:6" ht="15" x14ac:dyDescent="0.2">
      <c r="A190" s="239"/>
      <c r="B190" s="239"/>
      <c r="C190" s="239"/>
      <c r="D190" s="239"/>
      <c r="E190" s="239"/>
      <c r="F190" s="239"/>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5"/>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C37" sqref="C37"/>
    </sheetView>
  </sheetViews>
  <sheetFormatPr defaultColWidth="8.85546875" defaultRowHeight="12.75" x14ac:dyDescent="0.2"/>
  <cols>
    <col min="1" max="1" width="2.5703125" style="237" customWidth="1"/>
    <col min="2" max="2" width="12.7109375" style="237" customWidth="1"/>
    <col min="3" max="3" width="55.7109375" style="237" customWidth="1"/>
    <col min="4" max="7" width="24.7109375" style="237" customWidth="1"/>
    <col min="8" max="16384" width="8.85546875" style="237"/>
  </cols>
  <sheetData>
    <row r="1" spans="2:7" ht="18" x14ac:dyDescent="0.25">
      <c r="B1" s="252"/>
      <c r="C1" s="235">
        <f>+'COMB. NET POS-IN. SER.(82)'!B1</f>
        <v>0</v>
      </c>
      <c r="D1" s="252"/>
      <c r="E1" s="252"/>
      <c r="F1" s="252"/>
      <c r="G1" s="252"/>
    </row>
    <row r="2" spans="2:7" ht="18" x14ac:dyDescent="0.25">
      <c r="B2" s="252"/>
      <c r="C2" s="235" t="s">
        <v>1413</v>
      </c>
      <c r="D2" s="252"/>
      <c r="E2" s="252"/>
      <c r="F2" s="252"/>
      <c r="G2" s="252"/>
    </row>
    <row r="3" spans="2:7" ht="18" x14ac:dyDescent="0.25">
      <c r="B3" s="252"/>
      <c r="C3" s="235" t="s">
        <v>1051</v>
      </c>
      <c r="D3" s="252"/>
      <c r="E3" s="252"/>
      <c r="F3" s="252"/>
      <c r="G3" s="252"/>
    </row>
    <row r="4" spans="2:7" ht="18" x14ac:dyDescent="0.25">
      <c r="B4" s="252"/>
      <c r="C4" s="238" t="str">
        <f>+'GW-STATEMENT OF ACTIVITIES(14)'!B3</f>
        <v>FISCAL YEAR ENDING JUNE 30, 2024</v>
      </c>
      <c r="D4" s="252"/>
      <c r="E4" s="252"/>
      <c r="F4" s="252"/>
      <c r="G4" s="252"/>
    </row>
    <row r="5" spans="2:7" ht="18" x14ac:dyDescent="0.25">
      <c r="C5" s="238"/>
      <c r="G5" s="242"/>
    </row>
    <row r="6" spans="2:7" ht="18" x14ac:dyDescent="0.25">
      <c r="C6" s="238"/>
      <c r="D6" s="257"/>
      <c r="E6" s="252"/>
      <c r="F6" s="252"/>
      <c r="G6" s="242"/>
    </row>
    <row r="8" spans="2:7" ht="16.5" thickBot="1" x14ac:dyDescent="0.3">
      <c r="B8" s="239"/>
      <c r="C8" s="239"/>
      <c r="D8" s="243" t="s">
        <v>586</v>
      </c>
      <c r="E8" s="243" t="s">
        <v>586</v>
      </c>
      <c r="F8" s="243" t="s">
        <v>586</v>
      </c>
      <c r="G8" s="9" t="s">
        <v>853</v>
      </c>
    </row>
    <row r="9" spans="2:7" ht="15.75" x14ac:dyDescent="0.25">
      <c r="B9" s="242" t="s">
        <v>149</v>
      </c>
      <c r="C9" s="242"/>
      <c r="D9" s="242" t="str">
        <f>'COMB. NET POS-IN. SER.(82)'!C8</f>
        <v>-</v>
      </c>
      <c r="E9" s="242" t="str">
        <f>'COMB. NET POS-IN. SER.(82)'!D8</f>
        <v>-</v>
      </c>
      <c r="F9" s="242" t="str">
        <f>'COMB. NET POS-IN. SER.(82)'!E8</f>
        <v>-</v>
      </c>
      <c r="G9" s="9" t="s">
        <v>1052</v>
      </c>
    </row>
    <row r="10" spans="2:7" ht="16.5" thickBot="1" x14ac:dyDescent="0.3">
      <c r="B10" s="243" t="s">
        <v>150</v>
      </c>
      <c r="C10" s="243" t="s">
        <v>151</v>
      </c>
      <c r="D10" s="243" t="str">
        <f>'COMB. NET POS-IN. SER.(82)'!C9</f>
        <v>-</v>
      </c>
      <c r="E10" s="243" t="str">
        <f>'COMB. NET POS-IN. SER.(82)'!D9</f>
        <v>-</v>
      </c>
      <c r="F10" s="243" t="str">
        <f>'COMB. NET POS-IN. SER.(82)'!E9</f>
        <v>-</v>
      </c>
      <c r="G10" s="515" t="s">
        <v>859</v>
      </c>
    </row>
    <row r="11" spans="2:7" ht="20.100000000000001" customHeight="1" x14ac:dyDescent="0.25">
      <c r="B11" s="336"/>
      <c r="C11" s="8" t="s">
        <v>691</v>
      </c>
      <c r="D11" s="296"/>
      <c r="E11" s="296"/>
      <c r="F11" s="296"/>
      <c r="G11" s="296"/>
    </row>
    <row r="12" spans="2:7" ht="20.100000000000001" customHeight="1" x14ac:dyDescent="0.2">
      <c r="B12" s="276">
        <v>340000</v>
      </c>
      <c r="C12" s="239" t="s">
        <v>692</v>
      </c>
      <c r="D12" s="245"/>
      <c r="E12" s="245"/>
      <c r="F12" s="245"/>
      <c r="G12" s="253">
        <f>SUM(D12:F12)</f>
        <v>0</v>
      </c>
    </row>
    <row r="13" spans="2:7" ht="20.100000000000001" customHeight="1" x14ac:dyDescent="0.2">
      <c r="B13" s="276">
        <v>360000</v>
      </c>
      <c r="C13" s="239" t="s">
        <v>693</v>
      </c>
      <c r="D13" s="245"/>
      <c r="E13" s="245"/>
      <c r="F13" s="245"/>
      <c r="G13" s="253">
        <f>SUM(D13:F13)</f>
        <v>0</v>
      </c>
    </row>
    <row r="14" spans="2:7" ht="20.100000000000001" customHeight="1" x14ac:dyDescent="0.2">
      <c r="B14" s="276">
        <v>363000</v>
      </c>
      <c r="C14" s="239" t="s">
        <v>694</v>
      </c>
      <c r="D14" s="245"/>
      <c r="E14" s="245"/>
      <c r="F14" s="245"/>
      <c r="G14" s="253">
        <f>SUM(D14:F14)</f>
        <v>0</v>
      </c>
    </row>
    <row r="15" spans="2:7" ht="20.100000000000001" customHeight="1" thickBot="1" x14ac:dyDescent="0.25">
      <c r="B15" s="336"/>
      <c r="C15" s="6"/>
      <c r="D15" s="254"/>
      <c r="E15" s="254"/>
      <c r="F15" s="254"/>
      <c r="G15" s="254"/>
    </row>
    <row r="16" spans="2:7" ht="20.100000000000001" customHeight="1" thickBot="1" x14ac:dyDescent="0.3">
      <c r="B16" s="336"/>
      <c r="C16" s="9" t="s">
        <v>695</v>
      </c>
      <c r="D16" s="254">
        <f>SUM(D11:D15)</f>
        <v>0</v>
      </c>
      <c r="E16" s="254">
        <f>SUM(E11:E15)</f>
        <v>0</v>
      </c>
      <c r="F16" s="254">
        <f>SUM(F11:F15)</f>
        <v>0</v>
      </c>
      <c r="G16" s="254">
        <f>SUM(G11:G15)</f>
        <v>0</v>
      </c>
    </row>
    <row r="17" spans="1:7" ht="20.100000000000001" customHeight="1" x14ac:dyDescent="0.2">
      <c r="B17" s="336"/>
      <c r="C17" s="6"/>
      <c r="D17" s="253"/>
      <c r="E17" s="253"/>
      <c r="F17" s="253"/>
      <c r="G17" s="253"/>
    </row>
    <row r="18" spans="1:7" ht="20.100000000000001" customHeight="1" x14ac:dyDescent="0.25">
      <c r="B18" s="336"/>
      <c r="C18" s="8" t="s">
        <v>696</v>
      </c>
      <c r="D18" s="253"/>
      <c r="E18" s="253"/>
      <c r="F18" s="253"/>
      <c r="G18" s="253"/>
    </row>
    <row r="19" spans="1:7" ht="20.100000000000001" customHeight="1" x14ac:dyDescent="0.2">
      <c r="B19" s="276">
        <v>100</v>
      </c>
      <c r="C19" s="239" t="s">
        <v>697</v>
      </c>
      <c r="D19" s="245"/>
      <c r="E19" s="245"/>
      <c r="F19" s="245"/>
      <c r="G19" s="253">
        <f t="shared" ref="G19:G25" si="0">SUM(D19:F19)</f>
        <v>0</v>
      </c>
    </row>
    <row r="20" spans="1:7" ht="20.100000000000001" customHeight="1" x14ac:dyDescent="0.2">
      <c r="B20" s="276">
        <v>200</v>
      </c>
      <c r="C20" s="239" t="s">
        <v>698</v>
      </c>
      <c r="D20" s="245"/>
      <c r="E20" s="245"/>
      <c r="F20" s="245"/>
      <c r="G20" s="253">
        <f t="shared" si="0"/>
        <v>0</v>
      </c>
    </row>
    <row r="21" spans="1:7" ht="20.100000000000001" customHeight="1" x14ac:dyDescent="0.2">
      <c r="B21" s="276">
        <v>300</v>
      </c>
      <c r="C21" s="239" t="s">
        <v>699</v>
      </c>
      <c r="D21" s="245"/>
      <c r="E21" s="245"/>
      <c r="F21" s="245"/>
      <c r="G21" s="253">
        <f t="shared" si="0"/>
        <v>0</v>
      </c>
    </row>
    <row r="22" spans="1:7" ht="20.100000000000001" customHeight="1" x14ac:dyDescent="0.2">
      <c r="B22" s="276">
        <v>400</v>
      </c>
      <c r="C22" s="239" t="s">
        <v>700</v>
      </c>
      <c r="D22" s="245"/>
      <c r="E22" s="245"/>
      <c r="F22" s="245"/>
      <c r="G22" s="253">
        <f t="shared" si="0"/>
        <v>0</v>
      </c>
    </row>
    <row r="23" spans="1:7" ht="20.100000000000001" customHeight="1" x14ac:dyDescent="0.2">
      <c r="B23" s="276">
        <v>500</v>
      </c>
      <c r="C23" s="239" t="s">
        <v>701</v>
      </c>
      <c r="D23" s="245"/>
      <c r="E23" s="245"/>
      <c r="F23" s="245"/>
      <c r="G23" s="253">
        <f t="shared" si="0"/>
        <v>0</v>
      </c>
    </row>
    <row r="24" spans="1:7" ht="20.100000000000001" customHeight="1" x14ac:dyDescent="0.2">
      <c r="B24" s="276">
        <v>810</v>
      </c>
      <c r="C24" s="239" t="s">
        <v>702</v>
      </c>
      <c r="D24" s="245"/>
      <c r="E24" s="245"/>
      <c r="F24" s="245"/>
      <c r="G24" s="253">
        <f t="shared" si="0"/>
        <v>0</v>
      </c>
    </row>
    <row r="25" spans="1:7" ht="20.100000000000001" customHeight="1" x14ac:dyDescent="0.2">
      <c r="B25" s="276">
        <v>830</v>
      </c>
      <c r="C25" s="239" t="s">
        <v>2753</v>
      </c>
      <c r="D25" s="245"/>
      <c r="E25" s="245"/>
      <c r="F25" s="245"/>
      <c r="G25" s="253">
        <f t="shared" si="0"/>
        <v>0</v>
      </c>
    </row>
    <row r="26" spans="1:7" ht="27.95" customHeight="1" thickBot="1" x14ac:dyDescent="0.25">
      <c r="A26" s="350"/>
      <c r="B26" s="336"/>
      <c r="C26" s="6"/>
      <c r="D26" s="254"/>
      <c r="E26" s="254"/>
      <c r="F26" s="254"/>
      <c r="G26" s="254"/>
    </row>
    <row r="27" spans="1:7" ht="20.100000000000001" customHeight="1" thickBot="1" x14ac:dyDescent="0.3">
      <c r="B27" s="336"/>
      <c r="C27" s="9" t="s">
        <v>315</v>
      </c>
      <c r="D27" s="254">
        <f>SUM(D18:D26)</f>
        <v>0</v>
      </c>
      <c r="E27" s="254">
        <f>SUM(E18:E26)</f>
        <v>0</v>
      </c>
      <c r="F27" s="254">
        <f>SUM(F18:F26)</f>
        <v>0</v>
      </c>
      <c r="G27" s="254">
        <f>SUM(G18:G26)</f>
        <v>0</v>
      </c>
    </row>
    <row r="28" spans="1:7" ht="20.100000000000001" customHeight="1" thickBot="1" x14ac:dyDescent="0.25">
      <c r="B28" s="336"/>
      <c r="C28" s="6" t="s">
        <v>1028</v>
      </c>
      <c r="D28" s="254">
        <f>+D16-D27</f>
        <v>0</v>
      </c>
      <c r="E28" s="254">
        <f>+E16-E27</f>
        <v>0</v>
      </c>
      <c r="F28" s="254">
        <f>+F16-F27</f>
        <v>0</v>
      </c>
      <c r="G28" s="254">
        <f>+G16-G27</f>
        <v>0</v>
      </c>
    </row>
    <row r="29" spans="1:7" ht="20.100000000000001" customHeight="1" x14ac:dyDescent="0.25">
      <c r="B29" s="276"/>
      <c r="C29" s="244" t="s">
        <v>703</v>
      </c>
      <c r="D29" s="253"/>
      <c r="E29" s="253"/>
      <c r="F29" s="253"/>
      <c r="G29" s="253"/>
    </row>
    <row r="30" spans="1:7" ht="20.100000000000001" customHeight="1" x14ac:dyDescent="0.2">
      <c r="B30" s="276">
        <v>310000</v>
      </c>
      <c r="C30" s="239" t="s">
        <v>704</v>
      </c>
      <c r="D30" s="245"/>
      <c r="E30" s="245"/>
      <c r="F30" s="245"/>
      <c r="G30" s="253">
        <f t="shared" ref="G30:G40" si="1">SUM(D30:F30)</f>
        <v>0</v>
      </c>
    </row>
    <row r="31" spans="1:7" ht="20.100000000000001" customHeight="1" x14ac:dyDescent="0.2">
      <c r="B31" s="276">
        <v>320000</v>
      </c>
      <c r="C31" s="239" t="s">
        <v>705</v>
      </c>
      <c r="D31" s="245"/>
      <c r="E31" s="245"/>
      <c r="F31" s="245"/>
      <c r="G31" s="253">
        <f t="shared" si="1"/>
        <v>0</v>
      </c>
    </row>
    <row r="32" spans="1:7" ht="20.100000000000001" customHeight="1" x14ac:dyDescent="0.2">
      <c r="B32" s="276">
        <v>330000</v>
      </c>
      <c r="C32" s="239" t="s">
        <v>1031</v>
      </c>
      <c r="D32" s="245"/>
      <c r="E32" s="245"/>
      <c r="F32" s="245"/>
      <c r="G32" s="253">
        <f t="shared" si="1"/>
        <v>0</v>
      </c>
    </row>
    <row r="33" spans="2:7" ht="20.100000000000001" customHeight="1" x14ac:dyDescent="0.2">
      <c r="B33" s="276">
        <v>371000</v>
      </c>
      <c r="C33" s="239" t="s">
        <v>1032</v>
      </c>
      <c r="D33" s="245"/>
      <c r="E33" s="245"/>
      <c r="F33" s="245"/>
      <c r="G33" s="253">
        <f t="shared" si="1"/>
        <v>0</v>
      </c>
    </row>
    <row r="34" spans="2:7" ht="20.100000000000001" customHeight="1" x14ac:dyDescent="0.2">
      <c r="B34" s="276">
        <v>382030</v>
      </c>
      <c r="C34" s="239" t="s">
        <v>1396</v>
      </c>
      <c r="D34" s="245"/>
      <c r="E34" s="245"/>
      <c r="F34" s="245"/>
      <c r="G34" s="253">
        <f t="shared" si="1"/>
        <v>0</v>
      </c>
    </row>
    <row r="35" spans="2:7" ht="20.100000000000001" customHeight="1" x14ac:dyDescent="0.2">
      <c r="B35" s="276">
        <v>490000</v>
      </c>
      <c r="C35" s="239" t="s">
        <v>1395</v>
      </c>
      <c r="D35" s="245"/>
      <c r="E35" s="245"/>
      <c r="F35" s="245"/>
      <c r="G35" s="253">
        <f t="shared" si="1"/>
        <v>0</v>
      </c>
    </row>
    <row r="36" spans="2:7" ht="20.100000000000001" customHeight="1" x14ac:dyDescent="0.2">
      <c r="B36" s="336">
        <v>490500</v>
      </c>
      <c r="C36" s="6" t="s">
        <v>2922</v>
      </c>
      <c r="D36" s="245"/>
      <c r="E36" s="245"/>
      <c r="F36" s="245"/>
      <c r="G36" s="253">
        <f t="shared" si="1"/>
        <v>0</v>
      </c>
    </row>
    <row r="37" spans="2:7" ht="20.100000000000001" customHeight="1" x14ac:dyDescent="0.2">
      <c r="B37" s="276">
        <v>384000</v>
      </c>
      <c r="C37" s="239" t="s">
        <v>1369</v>
      </c>
      <c r="D37" s="245"/>
      <c r="E37" s="245"/>
      <c r="F37" s="245"/>
      <c r="G37" s="253">
        <f t="shared" si="1"/>
        <v>0</v>
      </c>
    </row>
    <row r="38" spans="2:7" ht="20.100000000000001" customHeight="1" x14ac:dyDescent="0.2">
      <c r="B38" s="276">
        <v>385000</v>
      </c>
      <c r="C38" s="239" t="s">
        <v>1370</v>
      </c>
      <c r="D38" s="245"/>
      <c r="E38" s="245"/>
      <c r="F38" s="245"/>
      <c r="G38" s="253">
        <f t="shared" si="1"/>
        <v>0</v>
      </c>
    </row>
    <row r="39" spans="2:7" ht="20.100000000000001" customHeight="1" x14ac:dyDescent="0.2">
      <c r="B39" s="276">
        <v>524000</v>
      </c>
      <c r="C39" s="239" t="s">
        <v>1371</v>
      </c>
      <c r="D39" s="245"/>
      <c r="E39" s="245"/>
      <c r="F39" s="245"/>
      <c r="G39" s="253">
        <f t="shared" si="1"/>
        <v>0</v>
      </c>
    </row>
    <row r="40" spans="2:7" ht="20.100000000000001" customHeight="1" thickBot="1" x14ac:dyDescent="0.25">
      <c r="B40" s="276">
        <v>525000</v>
      </c>
      <c r="C40" s="239" t="s">
        <v>1372</v>
      </c>
      <c r="D40" s="247"/>
      <c r="E40" s="247"/>
      <c r="F40" s="247"/>
      <c r="G40" s="254">
        <f t="shared" si="1"/>
        <v>0</v>
      </c>
    </row>
    <row r="41" spans="2:7" ht="20.100000000000001" customHeight="1" thickBot="1" x14ac:dyDescent="0.3">
      <c r="B41" s="336"/>
      <c r="C41" s="9" t="s">
        <v>1026</v>
      </c>
      <c r="D41" s="254">
        <f>SUM(D29:D40)</f>
        <v>0</v>
      </c>
      <c r="E41" s="254">
        <f>SUM(E29:E40)</f>
        <v>0</v>
      </c>
      <c r="F41" s="254">
        <f>SUM(F29:F40)</f>
        <v>0</v>
      </c>
      <c r="G41" s="254">
        <f>SUM(G29:G40)</f>
        <v>0</v>
      </c>
    </row>
    <row r="42" spans="2:7" ht="20.100000000000001" customHeight="1" x14ac:dyDescent="0.2">
      <c r="B42" s="336"/>
      <c r="C42" s="6" t="s">
        <v>11</v>
      </c>
      <c r="D42" s="279">
        <f>+D28+D41</f>
        <v>0</v>
      </c>
      <c r="E42" s="279">
        <f>+E28+E41</f>
        <v>0</v>
      </c>
      <c r="F42" s="279">
        <f>+F28+F41</f>
        <v>0</v>
      </c>
      <c r="G42" s="279">
        <f>+G28+G41</f>
        <v>0</v>
      </c>
    </row>
    <row r="43" spans="2:7" ht="20.100000000000001" customHeight="1" x14ac:dyDescent="0.2">
      <c r="B43" s="276"/>
      <c r="C43" s="239" t="s">
        <v>711</v>
      </c>
      <c r="D43" s="245"/>
      <c r="E43" s="245"/>
      <c r="F43" s="245"/>
      <c r="G43" s="253">
        <f>SUM(D43:F43)</f>
        <v>0</v>
      </c>
    </row>
    <row r="44" spans="2:7" ht="20.100000000000001" customHeight="1" thickBot="1" x14ac:dyDescent="0.25">
      <c r="B44" s="276"/>
      <c r="C44" s="239" t="s">
        <v>393</v>
      </c>
      <c r="D44" s="247"/>
      <c r="E44" s="247"/>
      <c r="F44" s="247"/>
      <c r="G44" s="254">
        <f>SUM(D44:F44)</f>
        <v>0</v>
      </c>
    </row>
    <row r="45" spans="2:7" ht="20.100000000000001" customHeight="1" x14ac:dyDescent="0.2">
      <c r="B45" s="276"/>
      <c r="C45" s="6" t="s">
        <v>1408</v>
      </c>
      <c r="D45" s="253">
        <f>+D42+D43+D44</f>
        <v>0</v>
      </c>
      <c r="E45" s="253">
        <f>+E42+E43+E44</f>
        <v>0</v>
      </c>
      <c r="F45" s="253">
        <f>+F42+F43+F44</f>
        <v>0</v>
      </c>
      <c r="G45" s="253">
        <f>+G42+G43+G44</f>
        <v>0</v>
      </c>
    </row>
    <row r="46" spans="2:7" ht="20.100000000000001" customHeight="1" x14ac:dyDescent="0.2">
      <c r="B46" s="276"/>
      <c r="C46" s="239" t="str">
        <f>+'CHANGE NET POSITION-PROP.(19)'!B46</f>
        <v>Total net position - July 1, 2022 as previously reported</v>
      </c>
      <c r="D46" s="245"/>
      <c r="E46" s="245"/>
      <c r="F46" s="245"/>
      <c r="G46" s="253">
        <f>SUM(D46:F46)</f>
        <v>0</v>
      </c>
    </row>
    <row r="47" spans="2:7" ht="20.100000000000001" customHeight="1" thickBot="1" x14ac:dyDescent="0.25">
      <c r="B47" s="276"/>
      <c r="C47" s="239" t="s">
        <v>965</v>
      </c>
      <c r="D47" s="247"/>
      <c r="E47" s="247"/>
      <c r="F47" s="247"/>
      <c r="G47" s="254">
        <f>SUM(D47:F47)</f>
        <v>0</v>
      </c>
    </row>
    <row r="48" spans="2:7" ht="20.100000000000001" customHeight="1" thickBot="1" x14ac:dyDescent="0.25">
      <c r="B48" s="276"/>
      <c r="C48" s="239" t="str">
        <f>+'CHANGE NET POSITION-PROP.(19)'!B48</f>
        <v>Total net position - July 1, 2022 as restated</v>
      </c>
      <c r="D48" s="253">
        <f>+D46+D47</f>
        <v>0</v>
      </c>
      <c r="E48" s="253">
        <f>+E46+E47</f>
        <v>0</v>
      </c>
      <c r="F48" s="253">
        <f>+F46+F47</f>
        <v>0</v>
      </c>
      <c r="G48" s="253">
        <f>+G46+G47</f>
        <v>0</v>
      </c>
    </row>
    <row r="49" spans="2:7" ht="20.100000000000001" customHeight="1" thickBot="1" x14ac:dyDescent="0.25">
      <c r="B49" s="276"/>
      <c r="C49" s="239" t="str">
        <f>+'CHANGE NET POSITION-PROP.(19)'!B49</f>
        <v>Total net position - June 30, 2023</v>
      </c>
      <c r="D49" s="256">
        <f>+D45+D48</f>
        <v>0</v>
      </c>
      <c r="E49" s="256">
        <f>+E45+E48</f>
        <v>0</v>
      </c>
      <c r="F49" s="256">
        <f>+F45+F48</f>
        <v>0</v>
      </c>
      <c r="G49" s="256">
        <f>+G45+G48</f>
        <v>0</v>
      </c>
    </row>
    <row r="50" spans="2:7" ht="15.75" thickTop="1" x14ac:dyDescent="0.2">
      <c r="B50" s="276"/>
      <c r="C50" s="239"/>
      <c r="D50" s="643"/>
      <c r="E50" s="239"/>
      <c r="F50" s="239"/>
      <c r="G50" s="239"/>
    </row>
    <row r="51" spans="2:7" ht="15.75" x14ac:dyDescent="0.25">
      <c r="B51" s="276"/>
      <c r="C51" s="239"/>
      <c r="D51" s="329" t="s">
        <v>1702</v>
      </c>
      <c r="E51" s="239"/>
      <c r="F51" s="239"/>
      <c r="G51" s="239"/>
    </row>
    <row r="52" spans="2:7" ht="15" x14ac:dyDescent="0.2">
      <c r="B52" s="276"/>
      <c r="C52" s="239"/>
      <c r="D52" s="239"/>
      <c r="E52" s="239"/>
      <c r="F52" s="239"/>
      <c r="G52" s="239"/>
    </row>
    <row r="53" spans="2:7" ht="15" x14ac:dyDescent="0.2">
      <c r="B53" s="276"/>
      <c r="C53" s="239"/>
      <c r="D53" s="239"/>
      <c r="E53" s="239"/>
      <c r="F53" s="239"/>
      <c r="G53" s="239"/>
    </row>
    <row r="54" spans="2:7" ht="15" x14ac:dyDescent="0.2">
      <c r="B54" s="276"/>
      <c r="C54" s="239"/>
      <c r="D54" s="239"/>
      <c r="E54" s="239"/>
      <c r="F54" s="239"/>
      <c r="G54" s="239"/>
    </row>
    <row r="55" spans="2:7" ht="15" x14ac:dyDescent="0.2">
      <c r="B55" s="276"/>
      <c r="C55" s="239"/>
      <c r="D55" s="239"/>
      <c r="E55" s="239"/>
      <c r="F55" s="239"/>
      <c r="G55" s="239"/>
    </row>
    <row r="56" spans="2:7" ht="15" x14ac:dyDescent="0.2">
      <c r="B56" s="276"/>
      <c r="C56" s="239"/>
      <c r="D56" s="239"/>
      <c r="E56" s="239"/>
      <c r="F56" s="239"/>
      <c r="G56" s="239"/>
    </row>
    <row r="57" spans="2:7" ht="15" x14ac:dyDescent="0.2">
      <c r="B57" s="276"/>
      <c r="C57" s="239"/>
      <c r="D57" s="239"/>
      <c r="E57" s="239"/>
      <c r="F57" s="239"/>
      <c r="G57" s="239"/>
    </row>
    <row r="58" spans="2:7" ht="15" x14ac:dyDescent="0.2">
      <c r="B58" s="276"/>
      <c r="C58" s="239"/>
      <c r="D58" s="239"/>
      <c r="E58" s="239"/>
      <c r="F58" s="239"/>
      <c r="G58" s="239"/>
    </row>
    <row r="59" spans="2:7" ht="15" x14ac:dyDescent="0.2">
      <c r="B59" s="276"/>
      <c r="C59" s="239"/>
      <c r="D59" s="239"/>
      <c r="E59" s="239"/>
      <c r="F59" s="239"/>
      <c r="G59" s="239"/>
    </row>
    <row r="60" spans="2:7" ht="15" x14ac:dyDescent="0.2">
      <c r="B60" s="276"/>
      <c r="C60" s="239"/>
      <c r="D60" s="239"/>
      <c r="E60" s="239"/>
      <c r="F60" s="239"/>
      <c r="G60" s="239"/>
    </row>
    <row r="61" spans="2:7" ht="15" x14ac:dyDescent="0.2">
      <c r="B61" s="276"/>
      <c r="C61" s="239"/>
      <c r="D61" s="239"/>
      <c r="E61" s="239"/>
      <c r="F61" s="239"/>
      <c r="G61" s="239"/>
    </row>
    <row r="62" spans="2:7" ht="15" x14ac:dyDescent="0.2">
      <c r="B62" s="276"/>
      <c r="C62" s="239"/>
      <c r="D62" s="239"/>
      <c r="E62" s="239"/>
      <c r="F62" s="239"/>
      <c r="G62" s="239"/>
    </row>
    <row r="63" spans="2:7" ht="15" x14ac:dyDescent="0.2">
      <c r="B63" s="276"/>
      <c r="C63" s="239"/>
      <c r="D63" s="239"/>
      <c r="E63" s="239"/>
      <c r="F63" s="239"/>
      <c r="G63" s="239"/>
    </row>
    <row r="64" spans="2:7" ht="15" x14ac:dyDescent="0.2">
      <c r="B64" s="276"/>
      <c r="C64" s="239"/>
      <c r="D64" s="239"/>
      <c r="E64" s="239"/>
      <c r="F64" s="239"/>
      <c r="G64" s="239"/>
    </row>
    <row r="65" spans="2:7" ht="15" x14ac:dyDescent="0.2">
      <c r="B65" s="276"/>
      <c r="C65" s="239"/>
      <c r="D65" s="239"/>
      <c r="E65" s="239"/>
      <c r="F65" s="239"/>
      <c r="G65" s="239"/>
    </row>
    <row r="66" spans="2:7" ht="15" x14ac:dyDescent="0.2">
      <c r="B66" s="276"/>
      <c r="C66" s="239"/>
      <c r="D66" s="239"/>
      <c r="E66" s="239"/>
      <c r="F66" s="239"/>
      <c r="G66" s="239"/>
    </row>
    <row r="67" spans="2:7" ht="15" x14ac:dyDescent="0.2">
      <c r="B67" s="276"/>
      <c r="C67" s="239"/>
      <c r="D67" s="239"/>
      <c r="E67" s="239"/>
      <c r="F67" s="239"/>
      <c r="G67" s="239"/>
    </row>
    <row r="68" spans="2:7" ht="15" x14ac:dyDescent="0.2">
      <c r="B68" s="276"/>
      <c r="C68" s="239"/>
      <c r="D68" s="239"/>
      <c r="E68" s="239"/>
      <c r="F68" s="239"/>
      <c r="G68" s="239"/>
    </row>
    <row r="69" spans="2:7" ht="15" x14ac:dyDescent="0.2">
      <c r="B69" s="276"/>
      <c r="C69" s="239"/>
      <c r="D69" s="239"/>
      <c r="E69" s="239"/>
      <c r="F69" s="239"/>
      <c r="G69" s="239"/>
    </row>
    <row r="70" spans="2:7" ht="15" x14ac:dyDescent="0.2">
      <c r="B70" s="276"/>
      <c r="C70" s="239"/>
      <c r="D70" s="239"/>
      <c r="E70" s="239"/>
      <c r="F70" s="239"/>
      <c r="G70" s="239"/>
    </row>
    <row r="71" spans="2:7" ht="15" x14ac:dyDescent="0.2">
      <c r="B71" s="276"/>
      <c r="C71" s="239"/>
      <c r="D71" s="239"/>
      <c r="E71" s="239"/>
      <c r="F71" s="239"/>
      <c r="G71" s="239"/>
    </row>
    <row r="72" spans="2:7" ht="15" x14ac:dyDescent="0.2">
      <c r="B72" s="276"/>
      <c r="C72" s="239"/>
      <c r="D72" s="239"/>
      <c r="E72" s="239"/>
      <c r="F72" s="239"/>
      <c r="G72" s="239"/>
    </row>
    <row r="73" spans="2:7" ht="15" x14ac:dyDescent="0.2">
      <c r="B73" s="276"/>
      <c r="C73" s="239"/>
      <c r="D73" s="239"/>
      <c r="E73" s="239"/>
      <c r="F73" s="239"/>
      <c r="G73" s="239"/>
    </row>
    <row r="74" spans="2:7" ht="15" x14ac:dyDescent="0.2">
      <c r="B74" s="276"/>
      <c r="C74" s="239"/>
      <c r="D74" s="239"/>
      <c r="E74" s="239"/>
      <c r="F74" s="239"/>
      <c r="G74" s="239"/>
    </row>
    <row r="75" spans="2:7" ht="15" x14ac:dyDescent="0.2">
      <c r="B75" s="276"/>
      <c r="C75" s="239"/>
      <c r="D75" s="239"/>
      <c r="E75" s="239"/>
      <c r="F75" s="239"/>
      <c r="G75" s="239"/>
    </row>
    <row r="76" spans="2:7" ht="15" x14ac:dyDescent="0.2">
      <c r="B76" s="276"/>
      <c r="C76" s="239"/>
      <c r="D76" s="239"/>
      <c r="E76" s="239"/>
      <c r="F76" s="239"/>
      <c r="G76" s="239"/>
    </row>
    <row r="77" spans="2:7" ht="15" x14ac:dyDescent="0.2">
      <c r="B77" s="239"/>
      <c r="C77" s="239"/>
      <c r="D77" s="239"/>
      <c r="E77" s="239"/>
      <c r="F77" s="239"/>
      <c r="G77" s="239"/>
    </row>
    <row r="78" spans="2:7" ht="15" x14ac:dyDescent="0.2">
      <c r="B78" s="239"/>
      <c r="C78" s="239"/>
      <c r="D78" s="239"/>
      <c r="E78" s="239"/>
      <c r="F78" s="239"/>
      <c r="G78" s="239"/>
    </row>
    <row r="79" spans="2:7" ht="15" x14ac:dyDescent="0.2">
      <c r="B79" s="239"/>
      <c r="C79" s="239"/>
      <c r="D79" s="239"/>
      <c r="E79" s="239"/>
      <c r="F79" s="239"/>
      <c r="G79" s="239"/>
    </row>
    <row r="80" spans="2:7" ht="15" x14ac:dyDescent="0.2">
      <c r="B80" s="239"/>
      <c r="C80" s="239"/>
      <c r="D80" s="239"/>
      <c r="E80" s="239"/>
      <c r="F80" s="239"/>
      <c r="G80" s="239"/>
    </row>
    <row r="81" spans="2:7" ht="15" x14ac:dyDescent="0.2">
      <c r="B81" s="239"/>
      <c r="C81" s="239"/>
      <c r="D81" s="239"/>
      <c r="E81" s="239"/>
      <c r="F81" s="239"/>
      <c r="G81" s="239"/>
    </row>
    <row r="82" spans="2:7" ht="15" x14ac:dyDescent="0.2">
      <c r="B82" s="239"/>
      <c r="C82" s="239"/>
      <c r="D82" s="239"/>
      <c r="E82" s="239"/>
      <c r="F82" s="239"/>
      <c r="G82" s="239"/>
    </row>
    <row r="83" spans="2:7" ht="15" x14ac:dyDescent="0.2">
      <c r="B83" s="239"/>
      <c r="C83" s="239"/>
      <c r="D83" s="239"/>
      <c r="E83" s="239"/>
      <c r="F83" s="239"/>
      <c r="G83" s="239"/>
    </row>
    <row r="84" spans="2:7" ht="15" x14ac:dyDescent="0.2">
      <c r="B84" s="239"/>
      <c r="C84" s="239"/>
      <c r="D84" s="239"/>
      <c r="E84" s="239"/>
      <c r="F84" s="239"/>
      <c r="G84" s="239"/>
    </row>
    <row r="85" spans="2:7" ht="15" x14ac:dyDescent="0.2">
      <c r="B85" s="239"/>
      <c r="C85" s="239"/>
      <c r="D85" s="239"/>
      <c r="E85" s="239"/>
      <c r="F85" s="239"/>
      <c r="G85" s="239"/>
    </row>
  </sheetData>
  <sheetProtection algorithmName="SHA-512" hashValue="zEbI7A9rgeSGi1t8EI4w/4I3gMsVBjDh3ehMpArRIhMqzSMG43sPygm5aDeeedAqwHeXAi0noLNvaR0OQ/OhIg==" saltValue="mIms0yYmuJvyrqL+HpHwzw=="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I36" sqref="I36"/>
    </sheetView>
  </sheetViews>
  <sheetFormatPr defaultColWidth="8.85546875" defaultRowHeight="12.75" x14ac:dyDescent="0.2"/>
  <cols>
    <col min="1" max="1" width="55.7109375" style="237" customWidth="1"/>
    <col min="2" max="5" width="24.7109375" style="237" customWidth="1"/>
    <col min="6" max="16384" width="8.85546875" style="237"/>
  </cols>
  <sheetData>
    <row r="1" spans="1:5" ht="18" x14ac:dyDescent="0.25">
      <c r="A1" s="235">
        <f>+'GW-STATEMENT NET POSITION(13)'!A1</f>
        <v>0</v>
      </c>
      <c r="B1" s="252"/>
      <c r="C1" s="252"/>
      <c r="D1" s="252"/>
      <c r="E1" s="252"/>
    </row>
    <row r="2" spans="1:5" ht="18" x14ac:dyDescent="0.25">
      <c r="A2" s="235" t="s">
        <v>5</v>
      </c>
      <c r="B2" s="252"/>
      <c r="C2" s="252"/>
      <c r="D2" s="252"/>
      <c r="E2" s="252"/>
    </row>
    <row r="3" spans="1:5" ht="18" x14ac:dyDescent="0.25">
      <c r="A3" s="235" t="s">
        <v>1051</v>
      </c>
      <c r="B3" s="252"/>
      <c r="C3" s="252"/>
      <c r="D3" s="252"/>
      <c r="E3" s="252"/>
    </row>
    <row r="4" spans="1:5" ht="18" x14ac:dyDescent="0.25">
      <c r="A4" s="238" t="str">
        <f>+'GW-STATEMENT OF ACTIVITIES(14)'!B3</f>
        <v>FISCAL YEAR ENDING JUNE 30, 2024</v>
      </c>
      <c r="B4" s="252"/>
      <c r="C4" s="252"/>
      <c r="D4" s="252"/>
      <c r="E4" s="252"/>
    </row>
    <row r="5" spans="1:5" ht="18" x14ac:dyDescent="0.25">
      <c r="A5" s="238"/>
    </row>
    <row r="6" spans="1:5" ht="16.5" thickBot="1" x14ac:dyDescent="0.3">
      <c r="A6" s="239"/>
      <c r="B6" s="243" t="s">
        <v>586</v>
      </c>
      <c r="C6" s="243" t="s">
        <v>586</v>
      </c>
      <c r="D6" s="243" t="s">
        <v>586</v>
      </c>
      <c r="E6" s="241"/>
    </row>
    <row r="7" spans="1:5" ht="15.75" x14ac:dyDescent="0.25">
      <c r="A7" s="242"/>
      <c r="B7" s="242" t="str">
        <f>'COMB. CHGE IN NP IN. SERV.(83)'!D9</f>
        <v>-</v>
      </c>
      <c r="C7" s="242" t="str">
        <f>'COMB. CHGE IN NP IN. SERV.(83)'!E9</f>
        <v>-</v>
      </c>
      <c r="D7" s="242" t="str">
        <f>'COMB. CHGE IN NP IN. SERV.(83)'!F9</f>
        <v>-</v>
      </c>
      <c r="E7" s="6"/>
    </row>
    <row r="8" spans="1:5" ht="16.5" thickBot="1" x14ac:dyDescent="0.3">
      <c r="A8" s="243" t="s">
        <v>151</v>
      </c>
      <c r="B8" s="243" t="str">
        <f>'COMB. CHGE IN NP IN. SERV.(83)'!D10</f>
        <v>-</v>
      </c>
      <c r="C8" s="243" t="str">
        <f>'COMB. CHGE IN NP IN. SERV.(83)'!E10</f>
        <v>-</v>
      </c>
      <c r="D8" s="243" t="str">
        <f>'COMB. CHGE IN NP IN. SERV.(83)'!F10</f>
        <v>-</v>
      </c>
      <c r="E8" s="515" t="s">
        <v>107</v>
      </c>
    </row>
    <row r="9" spans="1:5" ht="20.100000000000001" customHeight="1" x14ac:dyDescent="0.25">
      <c r="A9" s="8" t="s">
        <v>36</v>
      </c>
      <c r="B9" s="296"/>
      <c r="C9" s="296"/>
      <c r="D9" s="296"/>
      <c r="E9" s="296"/>
    </row>
    <row r="10" spans="1:5" ht="20.100000000000001" customHeight="1" x14ac:dyDescent="0.2">
      <c r="A10" s="239" t="s">
        <v>31</v>
      </c>
      <c r="B10" s="245">
        <f>'COMB. CHGE IN NP IN. SERV.(83)'!D16</f>
        <v>0</v>
      </c>
      <c r="C10" s="245">
        <f>'COMB. CHGE IN NP IN. SERV.(83)'!E16</f>
        <v>0</v>
      </c>
      <c r="D10" s="245">
        <f>'COMB. CHGE IN NP IN. SERV.(83)'!F16</f>
        <v>0</v>
      </c>
      <c r="E10" s="253">
        <f>+B10+C10+D10</f>
        <v>0</v>
      </c>
    </row>
    <row r="11" spans="1:5" ht="20.100000000000001" customHeight="1" x14ac:dyDescent="0.2">
      <c r="A11" s="239" t="s">
        <v>32</v>
      </c>
      <c r="B11" s="245">
        <f>-'COMB. CHGE IN NP IN. SERV.(83)'!D20-'COMB. CHGE IN NP IN. SERV.(83)'!D21-'COMB. CHGE IN NP IN. SERV.(83)'!D22-'COMB. CHGE IN NP IN. SERV.(83)'!D23-'COMB. CHGE IN NP IN. SERV.(83)'!D24</f>
        <v>0</v>
      </c>
      <c r="C11" s="245">
        <f>-'COMB. CHGE IN NP IN. SERV.(83)'!E20-'COMB. CHGE IN NP IN. SERV.(83)'!E21-'COMB. CHGE IN NP IN. SERV.(83)'!E22-'COMB. CHGE IN NP IN. SERV.(83)'!E23-'COMB. CHGE IN NP IN. SERV.(83)'!E24</f>
        <v>0</v>
      </c>
      <c r="D11" s="245">
        <f>-'COMB. CHGE IN NP IN. SERV.(83)'!F20-'COMB. CHGE IN NP IN. SERV.(83)'!F21-'COMB. CHGE IN NP IN. SERV.(83)'!F22-'COMB. CHGE IN NP IN. SERV.(83)'!F23-'COMB. CHGE IN NP IN. SERV.(83)'!F24</f>
        <v>0</v>
      </c>
      <c r="E11" s="253">
        <f>+B11+C11+D11</f>
        <v>0</v>
      </c>
    </row>
    <row r="12" spans="1:5" ht="20.100000000000001" customHeight="1" x14ac:dyDescent="0.2">
      <c r="A12" s="239" t="s">
        <v>33</v>
      </c>
      <c r="B12" s="245">
        <f>-'COMB. CHGE IN NP IN. SERV.(83)'!D19</f>
        <v>0</v>
      </c>
      <c r="C12" s="245">
        <f>-'COMB. CHGE IN NP IN. SERV.(83)'!E19</f>
        <v>0</v>
      </c>
      <c r="D12" s="245">
        <f>-'COMB. CHGE IN NP IN. SERV.(83)'!F19</f>
        <v>0</v>
      </c>
      <c r="E12" s="253">
        <f>+B12+C12+D12</f>
        <v>0</v>
      </c>
    </row>
    <row r="13" spans="1:5" ht="20.100000000000001" customHeight="1" x14ac:dyDescent="0.2">
      <c r="A13" s="239" t="s">
        <v>34</v>
      </c>
      <c r="B13" s="245"/>
      <c r="C13" s="245"/>
      <c r="D13" s="245"/>
      <c r="E13" s="253">
        <f>+B13+C13+D13</f>
        <v>0</v>
      </c>
    </row>
    <row r="14" spans="1:5" ht="20.100000000000001" customHeight="1" thickBot="1" x14ac:dyDescent="0.25">
      <c r="A14" s="287" t="s">
        <v>35</v>
      </c>
      <c r="B14" s="247"/>
      <c r="C14" s="247"/>
      <c r="D14" s="247"/>
      <c r="E14" s="254">
        <f>+B14+C14+D14</f>
        <v>0</v>
      </c>
    </row>
    <row r="15" spans="1:5" ht="20.100000000000001" customHeight="1" thickBot="1" x14ac:dyDescent="0.25">
      <c r="A15" s="6" t="s">
        <v>719</v>
      </c>
      <c r="B15" s="254">
        <f>SUM(B9:B14)</f>
        <v>0</v>
      </c>
      <c r="C15" s="254">
        <f>SUM(C9:C14)</f>
        <v>0</v>
      </c>
      <c r="D15" s="254">
        <f>SUM(D9:D14)</f>
        <v>0</v>
      </c>
      <c r="E15" s="254">
        <f>SUM(E9:E14)</f>
        <v>0</v>
      </c>
    </row>
    <row r="16" spans="1:5" ht="30" customHeight="1" x14ac:dyDescent="0.25">
      <c r="A16" s="418" t="s">
        <v>37</v>
      </c>
      <c r="B16" s="253"/>
      <c r="C16" s="253"/>
      <c r="D16" s="253"/>
      <c r="E16" s="253"/>
    </row>
    <row r="17" spans="1:5" ht="20.100000000000001" customHeight="1" x14ac:dyDescent="0.2">
      <c r="A17" s="239" t="s">
        <v>38</v>
      </c>
      <c r="B17" s="245">
        <f>'COMB. CHGE IN NP IN. SERV.(83)'!D44</f>
        <v>0</v>
      </c>
      <c r="C17" s="245">
        <f>'COMB. CHGE IN NP IN. SERV.(83)'!E44</f>
        <v>0</v>
      </c>
      <c r="D17" s="245">
        <f>'COMB. CHGE IN NP IN. SERV.(83)'!F44</f>
        <v>0</v>
      </c>
      <c r="E17" s="253">
        <f>+B17+C17+D17</f>
        <v>0</v>
      </c>
    </row>
    <row r="18" spans="1:5" ht="20.100000000000001" customHeight="1" x14ac:dyDescent="0.2">
      <c r="A18" s="239" t="s">
        <v>39</v>
      </c>
      <c r="B18" s="245"/>
      <c r="C18" s="245"/>
      <c r="D18" s="245"/>
      <c r="E18" s="253">
        <f>+B18+C18+D18</f>
        <v>0</v>
      </c>
    </row>
    <row r="19" spans="1:5" ht="20.100000000000001" customHeight="1" thickBot="1" x14ac:dyDescent="0.25">
      <c r="A19" s="239" t="s">
        <v>390</v>
      </c>
      <c r="B19" s="247">
        <f>'COMB. CHGE IN NP IN. SERV.(83)'!D30+'COMB. CHGE IN NP IN. SERV.(83)'!D31+'COMB. CHGE IN NP IN. SERV.(83)'!D32</f>
        <v>0</v>
      </c>
      <c r="C19" s="247">
        <f>'COMB. CHGE IN NP IN. SERV.(83)'!E30+'COMB. CHGE IN NP IN. SERV.(83)'!E31+'COMB. CHGE IN NP IN. SERV.(83)'!E32</f>
        <v>0</v>
      </c>
      <c r="D19" s="247">
        <f>'COMB. CHGE IN NP IN. SERV.(83)'!F30+'COMB. CHGE IN NP IN. SERV.(83)'!F31+'COMB. CHGE IN NP IN. SERV.(83)'!F32</f>
        <v>0</v>
      </c>
      <c r="E19" s="254">
        <f>+B19+C19+D19</f>
        <v>0</v>
      </c>
    </row>
    <row r="20" spans="1:5" ht="30" customHeight="1" thickBot="1" x14ac:dyDescent="0.25">
      <c r="A20" s="539" t="s">
        <v>40</v>
      </c>
      <c r="B20" s="254">
        <f>SUM(B16:B19)</f>
        <v>0</v>
      </c>
      <c r="C20" s="254">
        <f>SUM(C16:C19)</f>
        <v>0</v>
      </c>
      <c r="D20" s="254">
        <f>SUM(D16:D19)</f>
        <v>0</v>
      </c>
      <c r="E20" s="254">
        <f>SUM(E16:E19)</f>
        <v>0</v>
      </c>
    </row>
    <row r="21" spans="1:5" ht="30" customHeight="1" x14ac:dyDescent="0.25">
      <c r="A21" s="418" t="s">
        <v>716</v>
      </c>
      <c r="B21" s="253"/>
      <c r="C21" s="253"/>
      <c r="D21" s="253"/>
      <c r="E21" s="253"/>
    </row>
    <row r="22" spans="1:5" ht="20.100000000000001" customHeight="1" x14ac:dyDescent="0.2">
      <c r="A22" s="239" t="s">
        <v>2752</v>
      </c>
      <c r="B22" s="245"/>
      <c r="C22" s="245"/>
      <c r="D22" s="245"/>
      <c r="E22" s="253">
        <f t="shared" ref="E22:E28" si="0">+B22+C22+D22</f>
        <v>0</v>
      </c>
    </row>
    <row r="23" spans="1:5" ht="20.100000000000001" customHeight="1" x14ac:dyDescent="0.2">
      <c r="A23" s="239" t="s">
        <v>41</v>
      </c>
      <c r="B23" s="245">
        <f>'COMB. CHGE IN NP IN. SERV.(83)'!D43</f>
        <v>0</v>
      </c>
      <c r="C23" s="245">
        <f>'COMB. CHGE IN NP IN. SERV.(83)'!E43</f>
        <v>0</v>
      </c>
      <c r="D23" s="245">
        <f>'COMB. CHGE IN NP IN. SERV.(83)'!F43</f>
        <v>0</v>
      </c>
      <c r="E23" s="253">
        <f t="shared" si="0"/>
        <v>0</v>
      </c>
    </row>
    <row r="24" spans="1:5" ht="20.100000000000001" customHeight="1" x14ac:dyDescent="0.2">
      <c r="A24" s="239" t="s">
        <v>42</v>
      </c>
      <c r="B24" s="277"/>
      <c r="C24" s="277"/>
      <c r="D24" s="277"/>
      <c r="E24" s="253">
        <f t="shared" si="0"/>
        <v>0</v>
      </c>
    </row>
    <row r="25" spans="1:5" ht="20.100000000000001" customHeight="1" x14ac:dyDescent="0.2">
      <c r="A25" s="287" t="s">
        <v>2923</v>
      </c>
      <c r="B25" s="277"/>
      <c r="C25" s="277"/>
      <c r="D25" s="277"/>
      <c r="E25" s="253">
        <f t="shared" si="0"/>
        <v>0</v>
      </c>
    </row>
    <row r="26" spans="1:5" ht="20.100000000000001" customHeight="1" x14ac:dyDescent="0.2">
      <c r="A26" s="239" t="s">
        <v>2924</v>
      </c>
      <c r="B26" s="245">
        <f>'COMB. CHGE IN NP IN. SERV.(83)'!D35</f>
        <v>0</v>
      </c>
      <c r="C26" s="245">
        <f>'COMB. CHGE IN NP IN. SERV.(83)'!E35</f>
        <v>0</v>
      </c>
      <c r="D26" s="245">
        <f>'COMB. CHGE IN NP IN. SERV.(83)'!F35</f>
        <v>0</v>
      </c>
      <c r="E26" s="253">
        <f t="shared" si="0"/>
        <v>0</v>
      </c>
    </row>
    <row r="27" spans="1:5" ht="20.100000000000001" customHeight="1" x14ac:dyDescent="0.2">
      <c r="A27" s="239" t="s">
        <v>43</v>
      </c>
      <c r="B27" s="245"/>
      <c r="C27" s="245"/>
      <c r="D27" s="245"/>
      <c r="E27" s="253">
        <f t="shared" si="0"/>
        <v>0</v>
      </c>
    </row>
    <row r="28" spans="1:5" ht="20.100000000000001" customHeight="1" thickBot="1" x14ac:dyDescent="0.25">
      <c r="A28" s="239" t="s">
        <v>44</v>
      </c>
      <c r="B28" s="247"/>
      <c r="C28" s="247"/>
      <c r="D28" s="247"/>
      <c r="E28" s="254">
        <f t="shared" si="0"/>
        <v>0</v>
      </c>
    </row>
    <row r="29" spans="1:5" ht="30" customHeight="1" thickBot="1" x14ac:dyDescent="0.25">
      <c r="A29" s="539" t="s">
        <v>40</v>
      </c>
      <c r="B29" s="254">
        <f>SUM(B21:B28)</f>
        <v>0</v>
      </c>
      <c r="C29" s="254">
        <f>SUM(C21:C28)</f>
        <v>0</v>
      </c>
      <c r="D29" s="254">
        <f>SUM(D21:D28)</f>
        <v>0</v>
      </c>
      <c r="E29" s="254">
        <f>SUM(E21:E28)</f>
        <v>0</v>
      </c>
    </row>
    <row r="30" spans="1:5" ht="20.100000000000001" customHeight="1" x14ac:dyDescent="0.25">
      <c r="A30" s="8" t="s">
        <v>45</v>
      </c>
      <c r="B30" s="253"/>
      <c r="C30" s="253"/>
      <c r="D30" s="253"/>
      <c r="E30" s="253"/>
    </row>
    <row r="31" spans="1:5" ht="20.100000000000001" customHeight="1" x14ac:dyDescent="0.2">
      <c r="A31" s="239" t="s">
        <v>46</v>
      </c>
      <c r="B31" s="245"/>
      <c r="C31" s="245"/>
      <c r="D31" s="245"/>
      <c r="E31" s="253">
        <f>+B31+C31+D31</f>
        <v>0</v>
      </c>
    </row>
    <row r="32" spans="1:5" ht="20.100000000000001" customHeight="1" x14ac:dyDescent="0.2">
      <c r="A32" s="239" t="s">
        <v>728</v>
      </c>
      <c r="B32" s="245"/>
      <c r="C32" s="245"/>
      <c r="D32" s="245"/>
      <c r="E32" s="253">
        <f>+B32+C32+D32</f>
        <v>0</v>
      </c>
    </row>
    <row r="33" spans="1:5" ht="20.100000000000001" customHeight="1" thickBot="1" x14ac:dyDescent="0.25">
      <c r="A33" s="239" t="s">
        <v>729</v>
      </c>
      <c r="B33" s="247">
        <f>'COMB. CHGE IN NP IN. SERV.(83)'!D33</f>
        <v>0</v>
      </c>
      <c r="C33" s="247">
        <f>'COMB. CHGE IN NP IN. SERV.(83)'!E33</f>
        <v>0</v>
      </c>
      <c r="D33" s="247">
        <f>'COMB. CHGE IN NP IN. SERV.(83)'!F33</f>
        <v>0</v>
      </c>
      <c r="E33" s="254">
        <f>+B33+C33+D33</f>
        <v>0</v>
      </c>
    </row>
    <row r="34" spans="1:5" ht="20.100000000000001" customHeight="1" thickBot="1" x14ac:dyDescent="0.25">
      <c r="A34" s="335" t="s">
        <v>730</v>
      </c>
      <c r="B34" s="254">
        <f>SUM(B30:B33)</f>
        <v>0</v>
      </c>
      <c r="C34" s="254">
        <f>SUM(C30:C33)</f>
        <v>0</v>
      </c>
      <c r="D34" s="254">
        <f>SUM(D30:D33)</f>
        <v>0</v>
      </c>
      <c r="E34" s="254">
        <f>SUM(E30:E33)</f>
        <v>0</v>
      </c>
    </row>
    <row r="35" spans="1:5" ht="20.100000000000001" customHeight="1" x14ac:dyDescent="0.2">
      <c r="A35" s="335" t="s">
        <v>718</v>
      </c>
      <c r="B35" s="253">
        <f>+B15+B20+B29+B34</f>
        <v>0</v>
      </c>
      <c r="C35" s="253">
        <f>+C15+C20+C29+C34</f>
        <v>0</v>
      </c>
      <c r="D35" s="253">
        <f>+D15+D20+D29+D34</f>
        <v>0</v>
      </c>
      <c r="E35" s="253">
        <f>+E15+E20+E29+E34</f>
        <v>0</v>
      </c>
    </row>
    <row r="36" spans="1:5" ht="20.100000000000001" customHeight="1" thickBot="1" x14ac:dyDescent="0.25">
      <c r="A36" s="239" t="str">
        <f>'ST. OF CASH FLOWS-PROP.(20)'!A38</f>
        <v>Cash and cash equivalents - July 1, 2022</v>
      </c>
      <c r="B36" s="247"/>
      <c r="C36" s="247"/>
      <c r="D36" s="247"/>
      <c r="E36" s="253">
        <f>+B36+C36+D36</f>
        <v>0</v>
      </c>
    </row>
    <row r="37" spans="1:5" ht="20.100000000000001" customHeight="1" thickBot="1" x14ac:dyDescent="0.25">
      <c r="A37" s="239" t="str">
        <f>'ST. OF CASH FLOWS-PROP.(20)'!A39</f>
        <v>Cash and cash equivalents - June 30, 2023</v>
      </c>
      <c r="B37" s="256">
        <f>+B35+B36</f>
        <v>0</v>
      </c>
      <c r="C37" s="256">
        <f>+C35+C36</f>
        <v>0</v>
      </c>
      <c r="D37" s="256">
        <f>+D35+D36</f>
        <v>0</v>
      </c>
      <c r="E37" s="256">
        <f>+E35+E36</f>
        <v>0</v>
      </c>
    </row>
    <row r="38" spans="1:5" ht="20.100000000000001" customHeight="1" thickTop="1" x14ac:dyDescent="0.2">
      <c r="A38" s="239"/>
      <c r="B38" s="245"/>
      <c r="C38" s="245"/>
      <c r="D38" s="245"/>
      <c r="E38" s="253"/>
    </row>
    <row r="39" spans="1:5" ht="30" customHeight="1" x14ac:dyDescent="0.25">
      <c r="A39" s="282" t="s">
        <v>499</v>
      </c>
      <c r="B39" s="245"/>
      <c r="C39" s="245"/>
      <c r="D39" s="245"/>
      <c r="E39" s="253"/>
    </row>
    <row r="40" spans="1:5" ht="20.100000000000001" customHeight="1" x14ac:dyDescent="0.2">
      <c r="A40" s="239" t="s">
        <v>500</v>
      </c>
      <c r="B40" s="245">
        <f>'COMB. CHGE IN NP IN. SERV.(83)'!D28</f>
        <v>0</v>
      </c>
      <c r="C40" s="245">
        <f>'COMB. CHGE IN NP IN. SERV.(83)'!E28</f>
        <v>0</v>
      </c>
      <c r="D40" s="245">
        <f>'COMB. CHGE IN NP IN. SERV.(83)'!F28</f>
        <v>0</v>
      </c>
      <c r="E40" s="253">
        <f>+B40+C40+D40</f>
        <v>0</v>
      </c>
    </row>
    <row r="41" spans="1:5" ht="30" customHeight="1" x14ac:dyDescent="0.2">
      <c r="A41" s="246" t="s">
        <v>501</v>
      </c>
      <c r="B41" s="245"/>
      <c r="C41" s="245"/>
      <c r="D41" s="245"/>
      <c r="E41" s="253"/>
    </row>
    <row r="42" spans="1:5" ht="20.100000000000001" customHeight="1" x14ac:dyDescent="0.2">
      <c r="A42" s="239" t="s">
        <v>502</v>
      </c>
      <c r="B42" s="245">
        <f>'COMB. CHGE IN NP IN. SERV.(83)'!D25</f>
        <v>0</v>
      </c>
      <c r="C42" s="245">
        <f>'COMB. CHGE IN NP IN. SERV.(83)'!E25</f>
        <v>0</v>
      </c>
      <c r="D42" s="245">
        <f>'COMB. CHGE IN NP IN. SERV.(83)'!F25</f>
        <v>0</v>
      </c>
      <c r="E42" s="253">
        <f t="shared" ref="E42:E53" si="1">+B42+C42+D42</f>
        <v>0</v>
      </c>
    </row>
    <row r="43" spans="1:5" ht="20.100000000000001" customHeight="1" x14ac:dyDescent="0.2">
      <c r="A43" s="239" t="s">
        <v>0</v>
      </c>
      <c r="B43" s="245"/>
      <c r="C43" s="245"/>
      <c r="D43" s="245"/>
      <c r="E43" s="253">
        <f t="shared" si="1"/>
        <v>0</v>
      </c>
    </row>
    <row r="44" spans="1:5" ht="20.100000000000001" customHeight="1" x14ac:dyDescent="0.2">
      <c r="A44" s="239" t="s">
        <v>1</v>
      </c>
      <c r="B44" s="245"/>
      <c r="C44" s="245"/>
      <c r="D44" s="245"/>
      <c r="E44" s="253">
        <f t="shared" si="1"/>
        <v>0</v>
      </c>
    </row>
    <row r="45" spans="1:5" ht="20.100000000000001" customHeight="1" x14ac:dyDescent="0.2">
      <c r="A45" s="239" t="s">
        <v>2</v>
      </c>
      <c r="B45" s="245"/>
      <c r="C45" s="245"/>
      <c r="D45" s="245"/>
      <c r="E45" s="253">
        <f t="shared" si="1"/>
        <v>0</v>
      </c>
    </row>
    <row r="46" spans="1:5" ht="20.100000000000001" customHeight="1" x14ac:dyDescent="0.2">
      <c r="A46" s="239" t="s">
        <v>505</v>
      </c>
      <c r="B46" s="245"/>
      <c r="C46" s="245"/>
      <c r="D46" s="245"/>
      <c r="E46" s="253">
        <f t="shared" si="1"/>
        <v>0</v>
      </c>
    </row>
    <row r="47" spans="1:5" ht="20.100000000000001" customHeight="1" x14ac:dyDescent="0.2">
      <c r="A47" s="239" t="s">
        <v>506</v>
      </c>
      <c r="B47" s="245"/>
      <c r="C47" s="245"/>
      <c r="D47" s="245"/>
      <c r="E47" s="253">
        <f t="shared" si="1"/>
        <v>0</v>
      </c>
    </row>
    <row r="48" spans="1:5" ht="20.100000000000001" customHeight="1" x14ac:dyDescent="0.2">
      <c r="A48" s="239" t="s">
        <v>507</v>
      </c>
      <c r="B48" s="245"/>
      <c r="C48" s="245"/>
      <c r="D48" s="245"/>
      <c r="E48" s="253">
        <f t="shared" si="1"/>
        <v>0</v>
      </c>
    </row>
    <row r="49" spans="1:5" ht="20.100000000000001" customHeight="1" x14ac:dyDescent="0.2">
      <c r="A49" s="239" t="s">
        <v>508</v>
      </c>
      <c r="B49" s="245"/>
      <c r="C49" s="245"/>
      <c r="D49" s="245"/>
      <c r="E49" s="253">
        <f t="shared" si="1"/>
        <v>0</v>
      </c>
    </row>
    <row r="50" spans="1:5" ht="20.100000000000001" customHeight="1" x14ac:dyDescent="0.2">
      <c r="A50" s="239" t="s">
        <v>509</v>
      </c>
      <c r="B50" s="245"/>
      <c r="C50" s="245"/>
      <c r="D50" s="245"/>
      <c r="E50" s="253">
        <f t="shared" si="1"/>
        <v>0</v>
      </c>
    </row>
    <row r="51" spans="1:5" ht="20.100000000000001" customHeight="1" x14ac:dyDescent="0.2">
      <c r="A51" s="239" t="s">
        <v>510</v>
      </c>
      <c r="B51" s="245"/>
      <c r="C51" s="245"/>
      <c r="D51" s="245"/>
      <c r="E51" s="253">
        <f t="shared" si="1"/>
        <v>0</v>
      </c>
    </row>
    <row r="52" spans="1:5" ht="20.100000000000001" customHeight="1" x14ac:dyDescent="0.2">
      <c r="A52" s="239" t="s">
        <v>511</v>
      </c>
      <c r="B52" s="245"/>
      <c r="C52" s="245"/>
      <c r="D52" s="245"/>
      <c r="E52" s="253">
        <f t="shared" si="1"/>
        <v>0</v>
      </c>
    </row>
    <row r="53" spans="1:5" ht="20.100000000000001" customHeight="1" thickBot="1" x14ac:dyDescent="0.25">
      <c r="A53" s="239" t="s">
        <v>533</v>
      </c>
      <c r="B53" s="247"/>
      <c r="C53" s="247"/>
      <c r="D53" s="247"/>
      <c r="E53" s="253">
        <f t="shared" si="1"/>
        <v>0</v>
      </c>
    </row>
    <row r="54" spans="1:5" ht="20.100000000000001" customHeight="1" thickBot="1" x14ac:dyDescent="0.25">
      <c r="A54" s="239" t="s">
        <v>534</v>
      </c>
      <c r="B54" s="255">
        <f>SUM(B42:B53)</f>
        <v>0</v>
      </c>
      <c r="C54" s="255">
        <f>SUM(C42:C53)</f>
        <v>0</v>
      </c>
      <c r="D54" s="255">
        <f>SUM(D42:D53)</f>
        <v>0</v>
      </c>
      <c r="E54" s="255">
        <f>SUM(E42:E53)</f>
        <v>0</v>
      </c>
    </row>
    <row r="55" spans="1:5" ht="20.100000000000001" customHeight="1" thickBot="1" x14ac:dyDescent="0.25">
      <c r="A55" s="239" t="s">
        <v>717</v>
      </c>
      <c r="B55" s="256">
        <f>+B40+B54</f>
        <v>0</v>
      </c>
      <c r="C55" s="256">
        <f>+C40+C54</f>
        <v>0</v>
      </c>
      <c r="D55" s="256">
        <f>+D40+D54</f>
        <v>0</v>
      </c>
      <c r="E55" s="256">
        <f>+E40+E54</f>
        <v>0</v>
      </c>
    </row>
    <row r="56" spans="1:5" ht="20.100000000000001" customHeight="1" thickTop="1" x14ac:dyDescent="0.2">
      <c r="A56" s="239"/>
      <c r="B56" s="296"/>
      <c r="C56" s="296"/>
      <c r="D56" s="296"/>
      <c r="E56" s="296"/>
    </row>
    <row r="57" spans="1:5" ht="20.100000000000001" customHeight="1" x14ac:dyDescent="0.25">
      <c r="A57" s="244" t="s">
        <v>720</v>
      </c>
      <c r="B57" s="296"/>
      <c r="C57" s="296"/>
      <c r="D57" s="296"/>
      <c r="E57" s="296"/>
    </row>
    <row r="58" spans="1:5" ht="20.100000000000001" customHeight="1" x14ac:dyDescent="0.2">
      <c r="A58" s="239" t="s">
        <v>721</v>
      </c>
      <c r="B58" s="264"/>
      <c r="C58" s="264"/>
      <c r="D58" s="264"/>
      <c r="E58" s="253">
        <f>+B58+C58+D58</f>
        <v>0</v>
      </c>
    </row>
    <row r="59" spans="1:5" ht="20.100000000000001" customHeight="1" x14ac:dyDescent="0.2">
      <c r="A59" s="239" t="s">
        <v>722</v>
      </c>
      <c r="B59" s="264"/>
      <c r="C59" s="264"/>
      <c r="D59" s="264"/>
      <c r="E59" s="253">
        <f>+B59+C59+D59</f>
        <v>0</v>
      </c>
    </row>
    <row r="60" spans="1:5" ht="20.100000000000001" customHeight="1" x14ac:dyDescent="0.2">
      <c r="A60" s="239" t="s">
        <v>723</v>
      </c>
      <c r="B60" s="264"/>
      <c r="C60" s="264"/>
      <c r="D60" s="264"/>
      <c r="E60" s="253">
        <f>+B60+C60+D60</f>
        <v>0</v>
      </c>
    </row>
    <row r="61" spans="1:5" ht="20.100000000000001" customHeight="1" x14ac:dyDescent="0.2">
      <c r="A61" s="239" t="s">
        <v>724</v>
      </c>
      <c r="B61" s="264"/>
      <c r="C61" s="264"/>
      <c r="D61" s="264"/>
      <c r="E61" s="253">
        <f>+B61+C61+D61</f>
        <v>0</v>
      </c>
    </row>
    <row r="62" spans="1:5" ht="20.100000000000001" customHeight="1" x14ac:dyDescent="0.2">
      <c r="A62" s="239" t="s">
        <v>725</v>
      </c>
      <c r="B62" s="264"/>
      <c r="C62" s="264"/>
      <c r="D62" s="264"/>
      <c r="E62" s="253">
        <f>+B62+C62+D62</f>
        <v>0</v>
      </c>
    </row>
    <row r="63" spans="1:5" ht="20.100000000000001" customHeight="1" x14ac:dyDescent="0.2">
      <c r="A63" s="239"/>
      <c r="B63" s="239"/>
      <c r="C63" s="239"/>
      <c r="D63" s="239"/>
      <c r="E63" s="6"/>
    </row>
    <row r="64" spans="1:5" ht="20.100000000000001" customHeight="1" x14ac:dyDescent="0.25">
      <c r="A64" s="250" t="s">
        <v>1703</v>
      </c>
      <c r="B64" s="258"/>
      <c r="C64" s="258"/>
      <c r="D64" s="258"/>
      <c r="E64" s="258"/>
    </row>
    <row r="65" spans="1:5" ht="20.100000000000001" customHeight="1" x14ac:dyDescent="0.2">
      <c r="A65" s="239"/>
      <c r="B65" s="239"/>
      <c r="C65" s="239"/>
      <c r="D65" s="239"/>
      <c r="E65" s="239"/>
    </row>
    <row r="66" spans="1:5" ht="20.100000000000001" customHeight="1" x14ac:dyDescent="0.2">
      <c r="A66" s="239"/>
      <c r="B66" s="239"/>
      <c r="C66" s="239"/>
      <c r="D66" s="239"/>
      <c r="E66" s="239"/>
    </row>
    <row r="67" spans="1:5" ht="20.100000000000001" customHeight="1" x14ac:dyDescent="0.2">
      <c r="A67" s="239"/>
      <c r="B67" s="239"/>
      <c r="C67" s="239"/>
      <c r="D67" s="239"/>
      <c r="E67" s="239"/>
    </row>
    <row r="68" spans="1:5" ht="20.100000000000001" customHeight="1" x14ac:dyDescent="0.2">
      <c r="A68" s="239"/>
      <c r="B68" s="239"/>
      <c r="C68" s="239"/>
      <c r="D68" s="239"/>
      <c r="E68" s="239"/>
    </row>
    <row r="69" spans="1:5" ht="15" x14ac:dyDescent="0.2">
      <c r="A69" s="239"/>
      <c r="B69" s="239"/>
      <c r="C69" s="239"/>
      <c r="D69" s="239"/>
      <c r="E69" s="239"/>
    </row>
    <row r="70" spans="1:5" ht="15" x14ac:dyDescent="0.2">
      <c r="A70" s="239"/>
      <c r="B70" s="239"/>
      <c r="C70" s="239"/>
      <c r="D70" s="239"/>
      <c r="E70" s="239"/>
    </row>
    <row r="71" spans="1:5" ht="15" x14ac:dyDescent="0.2">
      <c r="A71" s="239"/>
      <c r="B71" s="239"/>
      <c r="C71" s="239"/>
      <c r="D71" s="239"/>
      <c r="E71" s="239"/>
    </row>
    <row r="72" spans="1:5" ht="15" x14ac:dyDescent="0.2">
      <c r="A72" s="239"/>
      <c r="B72" s="239"/>
      <c r="C72" s="239"/>
      <c r="D72" s="239"/>
      <c r="E72" s="239"/>
    </row>
    <row r="73" spans="1:5" ht="15" x14ac:dyDescent="0.2">
      <c r="A73" s="239"/>
      <c r="B73" s="239"/>
      <c r="C73" s="239"/>
      <c r="D73" s="239"/>
      <c r="E73" s="239"/>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J68"/>
  <sheetViews>
    <sheetView zoomScaleNormal="100" workbookViewId="0">
      <selection activeCell="A17" sqref="A17"/>
    </sheetView>
  </sheetViews>
  <sheetFormatPr defaultRowHeight="12.75" x14ac:dyDescent="0.2"/>
  <cols>
    <col min="1" max="1" width="50.7109375" customWidth="1"/>
    <col min="2" max="4" width="20.7109375" customWidth="1"/>
    <col min="5" max="8" width="5.7109375" customWidth="1"/>
  </cols>
  <sheetData>
    <row r="1" spans="1:10" ht="18" x14ac:dyDescent="0.25">
      <c r="A1" s="1378">
        <f>+'GW-STATEMENT NET POSITION(13)'!A1</f>
        <v>0</v>
      </c>
      <c r="B1" s="1236"/>
      <c r="C1" s="1236"/>
      <c r="D1" s="1236"/>
      <c r="E1" s="2"/>
      <c r="F1" s="2"/>
      <c r="G1" s="2"/>
      <c r="H1" s="2"/>
      <c r="I1" s="2"/>
      <c r="J1" s="2"/>
    </row>
    <row r="2" spans="1:10" ht="18" x14ac:dyDescent="0.25">
      <c r="A2" s="1378" t="s">
        <v>1097</v>
      </c>
      <c r="B2" s="1236"/>
      <c r="C2" s="1236"/>
      <c r="D2" s="1236"/>
      <c r="E2" s="2"/>
      <c r="F2" s="2"/>
      <c r="G2" s="2"/>
      <c r="H2" s="2"/>
      <c r="I2" s="2"/>
      <c r="J2" s="2"/>
    </row>
    <row r="3" spans="1:10" ht="18" x14ac:dyDescent="0.25">
      <c r="A3" s="1378" t="s">
        <v>1096</v>
      </c>
      <c r="B3" s="1236"/>
      <c r="C3" s="1236"/>
      <c r="D3" s="1236"/>
      <c r="E3" s="2"/>
      <c r="F3" s="2"/>
      <c r="G3" s="2"/>
      <c r="H3" s="2"/>
      <c r="I3" s="2"/>
      <c r="J3" s="2"/>
    </row>
    <row r="4" spans="1:10" ht="18" x14ac:dyDescent="0.25">
      <c r="A4" s="1378" t="str">
        <f>+'GW-STATEMENT OF ACTIVITIES(14)'!B3</f>
        <v>FISCAL YEAR ENDING JUNE 30, 2024</v>
      </c>
      <c r="B4" s="1236"/>
      <c r="C4" s="1236"/>
      <c r="D4" s="1236"/>
      <c r="E4" s="2"/>
      <c r="F4" s="2"/>
      <c r="G4" s="2"/>
      <c r="H4" s="2"/>
      <c r="I4" s="2"/>
      <c r="J4" s="2"/>
    </row>
    <row r="5" spans="1:10" x14ac:dyDescent="0.2">
      <c r="A5" s="2"/>
      <c r="B5" s="2"/>
      <c r="C5" s="2"/>
      <c r="D5" s="2"/>
      <c r="E5" s="2"/>
      <c r="F5" s="2"/>
      <c r="G5" s="2"/>
    </row>
    <row r="6" spans="1:10" ht="13.5" thickBot="1" x14ac:dyDescent="0.25">
      <c r="D6" s="14"/>
    </row>
    <row r="7" spans="1:10" x14ac:dyDescent="0.2">
      <c r="B7" s="95"/>
      <c r="C7" s="22"/>
      <c r="D7" s="97"/>
    </row>
    <row r="8" spans="1:10" x14ac:dyDescent="0.2">
      <c r="B8" s="84" t="s">
        <v>857</v>
      </c>
      <c r="C8" s="14" t="s">
        <v>1090</v>
      </c>
      <c r="D8" s="98"/>
    </row>
    <row r="9" spans="1:10" ht="13.5" thickBot="1" x14ac:dyDescent="0.25">
      <c r="B9" s="96" t="s">
        <v>1089</v>
      </c>
      <c r="C9" s="64" t="s">
        <v>1091</v>
      </c>
      <c r="D9" s="99" t="s">
        <v>1092</v>
      </c>
    </row>
    <row r="10" spans="1:10" x14ac:dyDescent="0.2">
      <c r="B10" s="44"/>
      <c r="D10" s="19"/>
    </row>
    <row r="11" spans="1:10" ht="15.75" x14ac:dyDescent="0.25">
      <c r="A11" s="94" t="s">
        <v>1088</v>
      </c>
      <c r="B11" s="176"/>
      <c r="C11" s="24"/>
      <c r="D11" s="48"/>
    </row>
    <row r="12" spans="1:10" x14ac:dyDescent="0.2">
      <c r="A12" s="24"/>
      <c r="B12" s="176"/>
      <c r="C12" s="100"/>
      <c r="D12" s="123"/>
    </row>
    <row r="13" spans="1:10" x14ac:dyDescent="0.2">
      <c r="A13" s="24"/>
      <c r="B13" s="176"/>
      <c r="C13" s="100"/>
      <c r="D13" s="123"/>
    </row>
    <row r="14" spans="1:10" x14ac:dyDescent="0.2">
      <c r="A14" s="24"/>
      <c r="B14" s="176"/>
      <c r="C14" s="100"/>
      <c r="D14" s="123"/>
    </row>
    <row r="15" spans="1:10" x14ac:dyDescent="0.2">
      <c r="A15" s="24"/>
      <c r="B15" s="176"/>
      <c r="C15" s="100"/>
      <c r="D15" s="123"/>
    </row>
    <row r="16" spans="1:10" x14ac:dyDescent="0.2">
      <c r="A16" s="223"/>
      <c r="B16" s="176"/>
      <c r="C16" s="100"/>
      <c r="D16" s="123"/>
    </row>
    <row r="17" spans="1:4" ht="15" x14ac:dyDescent="0.25">
      <c r="A17" s="1164"/>
      <c r="B17" s="176"/>
      <c r="C17" s="100"/>
      <c r="D17" s="123"/>
    </row>
    <row r="18" spans="1:4" x14ac:dyDescent="0.2">
      <c r="A18" s="24"/>
      <c r="B18" s="176"/>
      <c r="C18" s="100"/>
      <c r="D18" s="123"/>
    </row>
    <row r="19" spans="1:4" x14ac:dyDescent="0.2">
      <c r="A19" s="24"/>
      <c r="B19" s="176"/>
      <c r="C19" s="100"/>
      <c r="D19" s="123"/>
    </row>
    <row r="20" spans="1:4" x14ac:dyDescent="0.2">
      <c r="A20" s="24"/>
      <c r="B20" s="176"/>
      <c r="C20" s="100"/>
      <c r="D20" s="123"/>
    </row>
    <row r="21" spans="1:4" ht="13.5" thickBot="1" x14ac:dyDescent="0.25">
      <c r="A21" s="24"/>
      <c r="B21" s="177"/>
      <c r="C21" s="117"/>
      <c r="D21" s="124"/>
    </row>
    <row r="22" spans="1:4" x14ac:dyDescent="0.2">
      <c r="A22" s="114" t="s">
        <v>910</v>
      </c>
      <c r="B22" s="176"/>
      <c r="C22" s="100"/>
      <c r="D22" s="123">
        <f>SUM(D12:D21)</f>
        <v>0</v>
      </c>
    </row>
    <row r="23" spans="1:4" x14ac:dyDescent="0.2">
      <c r="A23" s="24"/>
      <c r="B23" s="176"/>
      <c r="C23" s="100"/>
      <c r="D23" s="123"/>
    </row>
    <row r="24" spans="1:4" ht="15.75" x14ac:dyDescent="0.25">
      <c r="A24" s="94" t="s">
        <v>1093</v>
      </c>
      <c r="B24" s="512"/>
      <c r="C24" s="513"/>
      <c r="D24" s="514"/>
    </row>
    <row r="25" spans="1:4" x14ac:dyDescent="0.2">
      <c r="A25" s="24"/>
      <c r="B25" s="176"/>
      <c r="C25" s="100"/>
      <c r="D25" s="123"/>
    </row>
    <row r="26" spans="1:4" x14ac:dyDescent="0.2">
      <c r="A26" s="24"/>
      <c r="B26" s="176"/>
      <c r="C26" s="100"/>
      <c r="D26" s="123"/>
    </row>
    <row r="27" spans="1:4" x14ac:dyDescent="0.2">
      <c r="A27" s="24"/>
      <c r="B27" s="176"/>
      <c r="C27" s="100"/>
      <c r="D27" s="123"/>
    </row>
    <row r="28" spans="1:4" x14ac:dyDescent="0.2">
      <c r="A28" s="24"/>
      <c r="B28" s="176"/>
      <c r="C28" s="100"/>
      <c r="D28" s="123"/>
    </row>
    <row r="29" spans="1:4" x14ac:dyDescent="0.2">
      <c r="A29" s="24"/>
      <c r="B29" s="176"/>
      <c r="C29" s="100"/>
      <c r="D29" s="123"/>
    </row>
    <row r="30" spans="1:4" x14ac:dyDescent="0.2">
      <c r="A30" s="24"/>
      <c r="B30" s="176"/>
      <c r="C30" s="100"/>
      <c r="D30" s="123"/>
    </row>
    <row r="31" spans="1:4" x14ac:dyDescent="0.2">
      <c r="A31" s="24"/>
      <c r="B31" s="176"/>
      <c r="C31" s="100"/>
      <c r="D31" s="123"/>
    </row>
    <row r="32" spans="1:4" x14ac:dyDescent="0.2">
      <c r="A32" s="24"/>
      <c r="B32" s="176"/>
      <c r="C32" s="100"/>
      <c r="D32" s="123"/>
    </row>
    <row r="33" spans="1:4" x14ac:dyDescent="0.2">
      <c r="A33" s="24"/>
      <c r="B33" s="176"/>
      <c r="C33" s="100"/>
      <c r="D33" s="123"/>
    </row>
    <row r="34" spans="1:4" ht="13.5" thickBot="1" x14ac:dyDescent="0.25">
      <c r="A34" s="24"/>
      <c r="B34" s="177"/>
      <c r="C34" s="117"/>
      <c r="D34" s="124"/>
    </row>
    <row r="35" spans="1:4" x14ac:dyDescent="0.2">
      <c r="A35" s="114" t="s">
        <v>757</v>
      </c>
      <c r="B35" s="176"/>
      <c r="C35" s="100"/>
      <c r="D35" s="123">
        <f>SUM(D25:D34)</f>
        <v>0</v>
      </c>
    </row>
    <row r="36" spans="1:4" x14ac:dyDescent="0.2">
      <c r="B36" s="178"/>
      <c r="C36" s="38"/>
      <c r="D36" s="125"/>
    </row>
    <row r="37" spans="1:4" ht="15.75" x14ac:dyDescent="0.25">
      <c r="A37" s="94" t="s">
        <v>1094</v>
      </c>
      <c r="B37" s="176"/>
      <c r="C37" s="24"/>
      <c r="D37" s="123"/>
    </row>
    <row r="38" spans="1:4" x14ac:dyDescent="0.2">
      <c r="A38" s="24"/>
      <c r="B38" s="176"/>
      <c r="C38" s="100"/>
      <c r="D38" s="123"/>
    </row>
    <row r="39" spans="1:4" x14ac:dyDescent="0.2">
      <c r="A39" s="24"/>
      <c r="B39" s="176"/>
      <c r="C39" s="100"/>
      <c r="D39" s="123"/>
    </row>
    <row r="40" spans="1:4" x14ac:dyDescent="0.2">
      <c r="A40" s="24"/>
      <c r="B40" s="176"/>
      <c r="C40" s="100"/>
      <c r="D40" s="123"/>
    </row>
    <row r="41" spans="1:4" x14ac:dyDescent="0.2">
      <c r="A41" s="24"/>
      <c r="B41" s="176"/>
      <c r="C41" s="100"/>
      <c r="D41" s="123"/>
    </row>
    <row r="42" spans="1:4" x14ac:dyDescent="0.2">
      <c r="A42" s="24"/>
      <c r="B42" s="176"/>
      <c r="C42" s="100"/>
      <c r="D42" s="123"/>
    </row>
    <row r="43" spans="1:4" x14ac:dyDescent="0.2">
      <c r="A43" s="24"/>
      <c r="B43" s="176"/>
      <c r="C43" s="100"/>
      <c r="D43" s="123"/>
    </row>
    <row r="44" spans="1:4" ht="13.5" thickBot="1" x14ac:dyDescent="0.25">
      <c r="A44" s="24"/>
      <c r="B44" s="177"/>
      <c r="C44" s="117"/>
      <c r="D44" s="124"/>
    </row>
    <row r="45" spans="1:4" x14ac:dyDescent="0.2">
      <c r="A45" s="114" t="s">
        <v>758</v>
      </c>
      <c r="B45" s="176"/>
      <c r="C45" s="100"/>
      <c r="D45" s="123">
        <f>SUM(D38:D44)</f>
        <v>0</v>
      </c>
    </row>
    <row r="46" spans="1:4" x14ac:dyDescent="0.2">
      <c r="A46" s="24"/>
      <c r="B46" s="176"/>
      <c r="C46" s="100"/>
      <c r="D46" s="123"/>
    </row>
    <row r="47" spans="1:4" ht="15.75" x14ac:dyDescent="0.25">
      <c r="A47" s="94" t="s">
        <v>1095</v>
      </c>
      <c r="B47" s="179"/>
      <c r="C47" s="33"/>
      <c r="D47" s="126"/>
    </row>
    <row r="48" spans="1:4" x14ac:dyDescent="0.2">
      <c r="A48" s="24"/>
      <c r="B48" s="176"/>
      <c r="C48" s="24"/>
      <c r="D48" s="123"/>
    </row>
    <row r="49" spans="1:4" x14ac:dyDescent="0.2">
      <c r="A49" s="24"/>
      <c r="B49" s="176"/>
      <c r="C49" s="24"/>
      <c r="D49" s="123"/>
    </row>
    <row r="50" spans="1:4" x14ac:dyDescent="0.2">
      <c r="A50" s="24"/>
      <c r="B50" s="176"/>
      <c r="C50" s="24"/>
      <c r="D50" s="123"/>
    </row>
    <row r="51" spans="1:4" x14ac:dyDescent="0.2">
      <c r="A51" s="24"/>
      <c r="B51" s="176"/>
      <c r="C51" s="1165"/>
      <c r="D51" s="123"/>
    </row>
    <row r="52" spans="1:4" x14ac:dyDescent="0.2">
      <c r="A52" s="24"/>
      <c r="B52" s="176"/>
      <c r="C52" s="24"/>
      <c r="D52" s="123"/>
    </row>
    <row r="53" spans="1:4" x14ac:dyDescent="0.2">
      <c r="A53" s="24"/>
      <c r="B53" s="176"/>
      <c r="C53" s="24"/>
      <c r="D53" s="123"/>
    </row>
    <row r="54" spans="1:4" x14ac:dyDescent="0.2">
      <c r="A54" s="24"/>
      <c r="B54" s="176"/>
      <c r="C54" s="1165"/>
      <c r="D54" s="123"/>
    </row>
    <row r="55" spans="1:4" x14ac:dyDescent="0.2">
      <c r="A55" s="24"/>
      <c r="B55" s="176"/>
      <c r="C55" s="24"/>
      <c r="D55" s="123"/>
    </row>
    <row r="56" spans="1:4" x14ac:dyDescent="0.2">
      <c r="A56" s="24"/>
      <c r="B56" s="176"/>
      <c r="C56" s="24"/>
      <c r="D56" s="123"/>
    </row>
    <row r="57" spans="1:4" ht="13.5" thickBot="1" x14ac:dyDescent="0.25">
      <c r="A57" s="24"/>
      <c r="B57" s="177"/>
      <c r="C57" s="31"/>
      <c r="D57" s="124"/>
    </row>
    <row r="58" spans="1:4" ht="13.5" thickBot="1" x14ac:dyDescent="0.25">
      <c r="A58" s="114" t="s">
        <v>759</v>
      </c>
      <c r="B58" s="180"/>
      <c r="C58" s="118"/>
      <c r="D58" s="127">
        <f>SUM(D48:D57)</f>
        <v>0</v>
      </c>
    </row>
    <row r="59" spans="1:4" x14ac:dyDescent="0.2">
      <c r="A59" s="14"/>
      <c r="B59" s="178"/>
      <c r="D59" s="125"/>
    </row>
    <row r="60" spans="1:4" ht="15.75" x14ac:dyDescent="0.25">
      <c r="A60" s="94" t="s">
        <v>1545</v>
      </c>
      <c r="B60" s="178"/>
      <c r="D60" s="125"/>
    </row>
    <row r="61" spans="1:4" x14ac:dyDescent="0.2">
      <c r="A61" s="114"/>
      <c r="B61" s="176"/>
      <c r="C61" s="24"/>
      <c r="D61" s="123"/>
    </row>
    <row r="62" spans="1:4" ht="13.5" thickBot="1" x14ac:dyDescent="0.25">
      <c r="A62" s="556"/>
      <c r="B62" s="29"/>
      <c r="C62" s="1"/>
      <c r="D62" s="131">
        <f>SUM(D60:D61)</f>
        <v>0</v>
      </c>
    </row>
    <row r="63" spans="1:4" x14ac:dyDescent="0.2">
      <c r="B63" s="44"/>
      <c r="D63" s="125"/>
    </row>
    <row r="64" spans="1:4" ht="16.5" thickBot="1" x14ac:dyDescent="0.3">
      <c r="A64" s="9" t="s">
        <v>853</v>
      </c>
      <c r="B64" s="46"/>
      <c r="C64" s="24"/>
      <c r="D64" s="128">
        <f>+D22+D35+D45+D58+D62</f>
        <v>0</v>
      </c>
    </row>
    <row r="65" spans="1:4" ht="13.5" hidden="1" thickTop="1" x14ac:dyDescent="0.2">
      <c r="B65" s="44"/>
      <c r="D65" s="115"/>
    </row>
    <row r="66" spans="1:4" ht="13.5" hidden="1" thickBot="1" x14ac:dyDescent="0.25">
      <c r="B66" s="29"/>
      <c r="C66" s="1"/>
      <c r="D66" s="116"/>
    </row>
    <row r="67" spans="1:4" ht="13.5" thickTop="1" x14ac:dyDescent="0.2"/>
    <row r="68" spans="1:4" ht="15.75" x14ac:dyDescent="0.25">
      <c r="A68" s="108" t="s">
        <v>1704</v>
      </c>
      <c r="B68" s="2"/>
      <c r="C68" s="2"/>
      <c r="D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D1"/>
    <mergeCell ref="A2:D2"/>
    <mergeCell ref="A3:D3"/>
    <mergeCell ref="A4:D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1">
    <tabColor theme="8" tint="0.39997558519241921"/>
  </sheetPr>
  <dimension ref="A1:H158"/>
  <sheetViews>
    <sheetView zoomScaleNormal="100" workbookViewId="0">
      <pane xSplit="2" ySplit="5" topLeftCell="C6" activePane="bottomRight" state="frozen"/>
      <selection pane="topRight" activeCell="C1" sqref="C1"/>
      <selection pane="bottomLeft" activeCell="A6" sqref="A6"/>
      <selection pane="bottomRight" activeCell="I14" sqref="I14"/>
    </sheetView>
  </sheetViews>
  <sheetFormatPr defaultRowHeight="12.75" x14ac:dyDescent="0.2"/>
  <cols>
    <col min="1" max="1" width="9.7109375" customWidth="1"/>
    <col min="2" max="2" width="40.7109375" customWidth="1"/>
    <col min="3" max="8" width="14.7109375" customWidth="1"/>
    <col min="9" max="9" width="12.7109375" customWidth="1"/>
  </cols>
  <sheetData>
    <row r="1" spans="1:8" ht="18" x14ac:dyDescent="0.25">
      <c r="A1" s="65" t="s">
        <v>926</v>
      </c>
      <c r="B1" s="66"/>
      <c r="C1" s="66"/>
      <c r="D1" s="66"/>
      <c r="E1" s="66"/>
      <c r="F1" s="66"/>
      <c r="G1" s="66"/>
      <c r="H1" s="67"/>
    </row>
    <row r="2" spans="1:8" ht="18" x14ac:dyDescent="0.25">
      <c r="A2" s="68" t="s">
        <v>927</v>
      </c>
      <c r="B2" s="10"/>
      <c r="C2" s="10"/>
      <c r="D2" s="10"/>
      <c r="E2" s="10"/>
      <c r="F2" s="10"/>
      <c r="G2" s="10"/>
      <c r="H2" s="69"/>
    </row>
    <row r="3" spans="1:8" ht="18" x14ac:dyDescent="0.25">
      <c r="A3" s="68" t="str">
        <f>+'FED.-ST. INTERGOVERNMENTAL(85)'!A4:D4</f>
        <v>FISCAL YEAR ENDING JUNE 30, 2024</v>
      </c>
      <c r="B3" s="10"/>
      <c r="C3" s="10"/>
      <c r="D3" s="10"/>
      <c r="E3" s="10"/>
      <c r="F3" s="10"/>
      <c r="G3" s="10"/>
      <c r="H3" s="69"/>
    </row>
    <row r="4" spans="1:8" x14ac:dyDescent="0.2">
      <c r="A4" s="44"/>
      <c r="H4" s="19"/>
    </row>
    <row r="5" spans="1:8" ht="26.25" thickBot="1" x14ac:dyDescent="0.25">
      <c r="A5" s="70" t="s">
        <v>2179</v>
      </c>
      <c r="B5" s="64" t="s">
        <v>151</v>
      </c>
      <c r="C5" s="361" t="s">
        <v>2942</v>
      </c>
      <c r="D5" s="64" t="s">
        <v>75</v>
      </c>
      <c r="E5" s="64" t="s">
        <v>76</v>
      </c>
      <c r="F5" s="64" t="s">
        <v>77</v>
      </c>
      <c r="G5" s="63" t="s">
        <v>78</v>
      </c>
      <c r="H5" s="1198" t="s">
        <v>2943</v>
      </c>
    </row>
    <row r="6" spans="1:8" ht="18" customHeight="1" x14ac:dyDescent="0.2">
      <c r="A6" s="71">
        <v>1000</v>
      </c>
      <c r="B6" s="74" t="s">
        <v>79</v>
      </c>
      <c r="C6" s="412"/>
      <c r="D6" s="412"/>
      <c r="E6" s="412"/>
      <c r="F6" s="412"/>
      <c r="G6" s="413"/>
      <c r="H6" s="125">
        <f>+C6+D6+E6-F6-G6</f>
        <v>0</v>
      </c>
    </row>
    <row r="7" spans="1:8" ht="18" customHeight="1" x14ac:dyDescent="0.2">
      <c r="A7" s="72">
        <v>2000</v>
      </c>
      <c r="B7" s="75" t="s">
        <v>80</v>
      </c>
      <c r="C7" s="408"/>
      <c r="D7" s="408"/>
      <c r="E7" s="408"/>
      <c r="F7" s="408"/>
      <c r="G7" s="409"/>
      <c r="H7" s="125"/>
    </row>
    <row r="8" spans="1:8" ht="18" customHeight="1" x14ac:dyDescent="0.2">
      <c r="A8" s="72">
        <v>2100</v>
      </c>
      <c r="B8" s="21" t="s">
        <v>81</v>
      </c>
      <c r="C8" s="408"/>
      <c r="D8" s="408"/>
      <c r="E8" s="408"/>
      <c r="F8" s="408"/>
      <c r="G8" s="409"/>
      <c r="H8" s="125">
        <f t="shared" ref="H8:H59" si="0">+C8+D8+E8-F8-G8</f>
        <v>0</v>
      </c>
    </row>
    <row r="9" spans="1:8" ht="18" customHeight="1" x14ac:dyDescent="0.2">
      <c r="A9" s="72">
        <v>2110</v>
      </c>
      <c r="B9" s="21" t="s">
        <v>82</v>
      </c>
      <c r="C9" s="408"/>
      <c r="D9" s="408"/>
      <c r="E9" s="408"/>
      <c r="F9" s="408"/>
      <c r="G9" s="409"/>
      <c r="H9" s="125">
        <f t="shared" si="0"/>
        <v>0</v>
      </c>
    </row>
    <row r="10" spans="1:8" ht="18" customHeight="1" x14ac:dyDescent="0.2">
      <c r="A10" s="72">
        <v>2120</v>
      </c>
      <c r="B10" s="21" t="s">
        <v>83</v>
      </c>
      <c r="C10" s="408"/>
      <c r="D10" s="408"/>
      <c r="E10" s="408"/>
      <c r="F10" s="408"/>
      <c r="G10" s="409"/>
      <c r="H10" s="125">
        <f t="shared" si="0"/>
        <v>0</v>
      </c>
    </row>
    <row r="11" spans="1:8" ht="18" customHeight="1" x14ac:dyDescent="0.2">
      <c r="A11" s="72">
        <v>2130</v>
      </c>
      <c r="B11" s="21" t="s">
        <v>84</v>
      </c>
      <c r="C11" s="408"/>
      <c r="D11" s="408"/>
      <c r="E11" s="408"/>
      <c r="F11" s="408"/>
      <c r="G11" s="409"/>
      <c r="H11" s="125">
        <f t="shared" si="0"/>
        <v>0</v>
      </c>
    </row>
    <row r="12" spans="1:8" ht="18" customHeight="1" x14ac:dyDescent="0.2">
      <c r="A12" s="72">
        <v>2140</v>
      </c>
      <c r="B12" s="21" t="s">
        <v>204</v>
      </c>
      <c r="C12" s="408"/>
      <c r="D12" s="408"/>
      <c r="E12" s="408"/>
      <c r="F12" s="408"/>
      <c r="G12" s="409"/>
      <c r="H12" s="125">
        <f t="shared" si="0"/>
        <v>0</v>
      </c>
    </row>
    <row r="13" spans="1:8" ht="18" customHeight="1" x14ac:dyDescent="0.2">
      <c r="A13" s="72">
        <v>2150</v>
      </c>
      <c r="B13" s="21" t="s">
        <v>939</v>
      </c>
      <c r="C13" s="408"/>
      <c r="D13" s="408"/>
      <c r="E13" s="408"/>
      <c r="F13" s="408"/>
      <c r="G13" s="409"/>
      <c r="H13" s="125">
        <f t="shared" si="0"/>
        <v>0</v>
      </c>
    </row>
    <row r="14" spans="1:8" ht="18" customHeight="1" x14ac:dyDescent="0.2">
      <c r="A14" s="72">
        <v>2160</v>
      </c>
      <c r="B14" s="21" t="s">
        <v>940</v>
      </c>
      <c r="C14" s="408"/>
      <c r="D14" s="408"/>
      <c r="E14" s="408"/>
      <c r="F14" s="408"/>
      <c r="G14" s="409"/>
      <c r="H14" s="125">
        <f t="shared" si="0"/>
        <v>0</v>
      </c>
    </row>
    <row r="15" spans="1:8" ht="18" customHeight="1" x14ac:dyDescent="0.2">
      <c r="A15" s="72">
        <v>2170</v>
      </c>
      <c r="B15" s="21" t="s">
        <v>941</v>
      </c>
      <c r="C15" s="408"/>
      <c r="D15" s="408"/>
      <c r="E15" s="408"/>
      <c r="F15" s="408"/>
      <c r="G15" s="409"/>
      <c r="H15" s="125">
        <f t="shared" si="0"/>
        <v>0</v>
      </c>
    </row>
    <row r="16" spans="1:8" ht="18" customHeight="1" x14ac:dyDescent="0.2">
      <c r="A16" s="72">
        <v>2180</v>
      </c>
      <c r="B16" s="21" t="s">
        <v>942</v>
      </c>
      <c r="C16" s="408"/>
      <c r="D16" s="408"/>
      <c r="E16" s="408"/>
      <c r="F16" s="408"/>
      <c r="G16" s="409"/>
      <c r="H16" s="125">
        <f t="shared" si="0"/>
        <v>0</v>
      </c>
    </row>
    <row r="17" spans="1:8" ht="18" customHeight="1" x14ac:dyDescent="0.2">
      <c r="A17" s="72">
        <v>2190</v>
      </c>
      <c r="B17" s="21" t="s">
        <v>943</v>
      </c>
      <c r="C17" s="408"/>
      <c r="D17" s="408"/>
      <c r="E17" s="408"/>
      <c r="F17" s="408"/>
      <c r="G17" s="409"/>
      <c r="H17" s="125">
        <f t="shared" si="0"/>
        <v>0</v>
      </c>
    </row>
    <row r="18" spans="1:8" ht="18" customHeight="1" x14ac:dyDescent="0.2">
      <c r="A18" s="72">
        <v>2191</v>
      </c>
      <c r="B18" s="21" t="s">
        <v>944</v>
      </c>
      <c r="C18" s="408"/>
      <c r="D18" s="408"/>
      <c r="E18" s="408"/>
      <c r="F18" s="408"/>
      <c r="G18" s="409"/>
      <c r="H18" s="125">
        <f t="shared" si="0"/>
        <v>0</v>
      </c>
    </row>
    <row r="19" spans="1:8" ht="18" customHeight="1" x14ac:dyDescent="0.2">
      <c r="A19" s="72">
        <v>2200</v>
      </c>
      <c r="B19" s="21" t="s">
        <v>945</v>
      </c>
      <c r="C19" s="408"/>
      <c r="D19" s="408"/>
      <c r="E19" s="408"/>
      <c r="F19" s="408"/>
      <c r="G19" s="409"/>
      <c r="H19" s="125">
        <f t="shared" si="0"/>
        <v>0</v>
      </c>
    </row>
    <row r="20" spans="1:8" ht="18" customHeight="1" x14ac:dyDescent="0.2">
      <c r="A20" s="72">
        <v>2210</v>
      </c>
      <c r="B20" s="21" t="s">
        <v>946</v>
      </c>
      <c r="C20" s="408"/>
      <c r="D20" s="408"/>
      <c r="E20" s="408"/>
      <c r="F20" s="408"/>
      <c r="G20" s="409"/>
      <c r="H20" s="125">
        <f t="shared" si="0"/>
        <v>0</v>
      </c>
    </row>
    <row r="21" spans="1:8" ht="18" customHeight="1" x14ac:dyDescent="0.2">
      <c r="A21" s="72">
        <v>2220</v>
      </c>
      <c r="B21" s="21" t="s">
        <v>947</v>
      </c>
      <c r="C21" s="408"/>
      <c r="D21" s="408"/>
      <c r="E21" s="408"/>
      <c r="F21" s="408"/>
      <c r="G21" s="409"/>
      <c r="H21" s="125">
        <f t="shared" si="0"/>
        <v>0</v>
      </c>
    </row>
    <row r="22" spans="1:8" ht="18" customHeight="1" x14ac:dyDescent="0.2">
      <c r="A22" s="72">
        <v>2230</v>
      </c>
      <c r="B22" s="21" t="s">
        <v>948</v>
      </c>
      <c r="C22" s="408"/>
      <c r="D22" s="408"/>
      <c r="E22" s="408"/>
      <c r="F22" s="408"/>
      <c r="G22" s="409"/>
      <c r="H22" s="125">
        <f t="shared" si="0"/>
        <v>0</v>
      </c>
    </row>
    <row r="23" spans="1:8" ht="18" customHeight="1" x14ac:dyDescent="0.2">
      <c r="A23" s="72">
        <v>2240</v>
      </c>
      <c r="B23" s="21" t="s">
        <v>949</v>
      </c>
      <c r="C23" s="408"/>
      <c r="D23" s="408"/>
      <c r="E23" s="408"/>
      <c r="F23" s="408"/>
      <c r="G23" s="409"/>
      <c r="H23" s="125">
        <f t="shared" si="0"/>
        <v>0</v>
      </c>
    </row>
    <row r="24" spans="1:8" ht="18" customHeight="1" x14ac:dyDescent="0.2">
      <c r="A24" s="72">
        <v>2250</v>
      </c>
      <c r="B24" s="21" t="s">
        <v>950</v>
      </c>
      <c r="C24" s="408"/>
      <c r="D24" s="408"/>
      <c r="E24" s="408"/>
      <c r="F24" s="408"/>
      <c r="G24" s="409"/>
      <c r="H24" s="125">
        <f t="shared" si="0"/>
        <v>0</v>
      </c>
    </row>
    <row r="25" spans="1:8" ht="18" customHeight="1" x14ac:dyDescent="0.2">
      <c r="A25" s="72">
        <v>2251</v>
      </c>
      <c r="B25" s="21" t="s">
        <v>326</v>
      </c>
      <c r="C25" s="408"/>
      <c r="D25" s="408"/>
      <c r="E25" s="408"/>
      <c r="F25" s="408"/>
      <c r="G25" s="409"/>
      <c r="H25" s="125">
        <f t="shared" si="0"/>
        <v>0</v>
      </c>
    </row>
    <row r="26" spans="1:8" ht="18" customHeight="1" x14ac:dyDescent="0.2">
      <c r="A26" s="72">
        <v>2260</v>
      </c>
      <c r="B26" s="21" t="s">
        <v>327</v>
      </c>
      <c r="C26" s="408"/>
      <c r="D26" s="408"/>
      <c r="E26" s="408"/>
      <c r="F26" s="408"/>
      <c r="G26" s="409"/>
      <c r="H26" s="125">
        <f t="shared" si="0"/>
        <v>0</v>
      </c>
    </row>
    <row r="27" spans="1:8" ht="18" customHeight="1" x14ac:dyDescent="0.2">
      <c r="A27" s="72">
        <v>2270</v>
      </c>
      <c r="B27" s="21" t="s">
        <v>69</v>
      </c>
      <c r="C27" s="408"/>
      <c r="D27" s="408"/>
      <c r="E27" s="408"/>
      <c r="F27" s="408"/>
      <c r="G27" s="409"/>
      <c r="H27" s="125">
        <f t="shared" si="0"/>
        <v>0</v>
      </c>
    </row>
    <row r="28" spans="1:8" ht="18" customHeight="1" x14ac:dyDescent="0.2">
      <c r="A28" s="72">
        <v>2271</v>
      </c>
      <c r="B28" s="21" t="s">
        <v>328</v>
      </c>
      <c r="C28" s="408"/>
      <c r="D28" s="408"/>
      <c r="E28" s="408"/>
      <c r="F28" s="408"/>
      <c r="G28" s="409"/>
      <c r="H28" s="125">
        <f t="shared" si="0"/>
        <v>0</v>
      </c>
    </row>
    <row r="29" spans="1:8" ht="18" customHeight="1" x14ac:dyDescent="0.2">
      <c r="A29" s="72">
        <v>2280</v>
      </c>
      <c r="B29" s="21" t="s">
        <v>329</v>
      </c>
      <c r="C29" s="408"/>
      <c r="D29" s="408"/>
      <c r="E29" s="408"/>
      <c r="F29" s="408"/>
      <c r="G29" s="409"/>
      <c r="H29" s="125">
        <f t="shared" si="0"/>
        <v>0</v>
      </c>
    </row>
    <row r="30" spans="1:8" ht="18" customHeight="1" x14ac:dyDescent="0.2">
      <c r="A30" s="72">
        <v>2281</v>
      </c>
      <c r="B30" s="21" t="s">
        <v>330</v>
      </c>
      <c r="C30" s="408"/>
      <c r="D30" s="408"/>
      <c r="E30" s="408"/>
      <c r="F30" s="408"/>
      <c r="G30" s="409"/>
      <c r="H30" s="125">
        <f t="shared" si="0"/>
        <v>0</v>
      </c>
    </row>
    <row r="31" spans="1:8" ht="18" customHeight="1" x14ac:dyDescent="0.2">
      <c r="A31" s="72">
        <v>2290</v>
      </c>
      <c r="B31" s="21" t="s">
        <v>331</v>
      </c>
      <c r="C31" s="408"/>
      <c r="D31" s="408"/>
      <c r="E31" s="408"/>
      <c r="F31" s="408"/>
      <c r="G31" s="409"/>
      <c r="H31" s="125">
        <f t="shared" si="0"/>
        <v>0</v>
      </c>
    </row>
    <row r="32" spans="1:8" ht="18" customHeight="1" x14ac:dyDescent="0.2">
      <c r="A32" s="72">
        <v>2300</v>
      </c>
      <c r="B32" s="21" t="s">
        <v>332</v>
      </c>
      <c r="C32" s="408"/>
      <c r="D32" s="408"/>
      <c r="E32" s="408"/>
      <c r="F32" s="408"/>
      <c r="G32" s="409"/>
      <c r="H32" s="125">
        <f t="shared" si="0"/>
        <v>0</v>
      </c>
    </row>
    <row r="33" spans="1:8" ht="18" customHeight="1" x14ac:dyDescent="0.2">
      <c r="A33" s="72">
        <v>2320</v>
      </c>
      <c r="B33" s="21" t="s">
        <v>333</v>
      </c>
      <c r="C33" s="408"/>
      <c r="D33" s="408"/>
      <c r="E33" s="408"/>
      <c r="F33" s="408"/>
      <c r="G33" s="409"/>
      <c r="H33" s="125">
        <f t="shared" si="0"/>
        <v>0</v>
      </c>
    </row>
    <row r="34" spans="1:8" ht="18" customHeight="1" x14ac:dyDescent="0.2">
      <c r="A34" s="72">
        <v>2330</v>
      </c>
      <c r="B34" s="21" t="s">
        <v>334</v>
      </c>
      <c r="C34" s="408"/>
      <c r="D34" s="408"/>
      <c r="E34" s="408"/>
      <c r="F34" s="408"/>
      <c r="G34" s="409"/>
      <c r="H34" s="125">
        <f t="shared" si="0"/>
        <v>0</v>
      </c>
    </row>
    <row r="35" spans="1:8" ht="18" customHeight="1" x14ac:dyDescent="0.2">
      <c r="A35" s="72">
        <v>2340</v>
      </c>
      <c r="B35" s="21" t="s">
        <v>335</v>
      </c>
      <c r="C35" s="408"/>
      <c r="D35" s="408"/>
      <c r="E35" s="408"/>
      <c r="F35" s="408"/>
      <c r="G35" s="409"/>
      <c r="H35" s="125">
        <f t="shared" si="0"/>
        <v>0</v>
      </c>
    </row>
    <row r="36" spans="1:8" ht="18" customHeight="1" x14ac:dyDescent="0.2">
      <c r="A36" s="72">
        <v>2360</v>
      </c>
      <c r="B36" s="21" t="s">
        <v>336</v>
      </c>
      <c r="C36" s="408"/>
      <c r="D36" s="408"/>
      <c r="E36" s="408"/>
      <c r="F36" s="408"/>
      <c r="G36" s="409"/>
      <c r="H36" s="125">
        <f t="shared" si="0"/>
        <v>0</v>
      </c>
    </row>
    <row r="37" spans="1:8" ht="18" customHeight="1" x14ac:dyDescent="0.2">
      <c r="A37" s="72">
        <v>2370</v>
      </c>
      <c r="B37" s="21" t="s">
        <v>337</v>
      </c>
      <c r="C37" s="408"/>
      <c r="D37" s="408"/>
      <c r="E37" s="408"/>
      <c r="F37" s="408"/>
      <c r="G37" s="409"/>
      <c r="H37" s="125">
        <f t="shared" si="0"/>
        <v>0</v>
      </c>
    </row>
    <row r="38" spans="1:8" ht="18" customHeight="1" x14ac:dyDescent="0.2">
      <c r="A38" s="72">
        <v>2371</v>
      </c>
      <c r="B38" s="21" t="s">
        <v>338</v>
      </c>
      <c r="C38" s="408"/>
      <c r="D38" s="408"/>
      <c r="E38" s="408"/>
      <c r="F38" s="408"/>
      <c r="G38" s="409"/>
      <c r="H38" s="125">
        <f t="shared" si="0"/>
        <v>0</v>
      </c>
    </row>
    <row r="39" spans="1:8" ht="18" customHeight="1" x14ac:dyDescent="0.2">
      <c r="A39" s="72">
        <v>2390</v>
      </c>
      <c r="B39" s="21" t="s">
        <v>339</v>
      </c>
      <c r="C39" s="408"/>
      <c r="D39" s="408"/>
      <c r="E39" s="408"/>
      <c r="F39" s="408"/>
      <c r="G39" s="409"/>
      <c r="H39" s="125">
        <f t="shared" si="0"/>
        <v>0</v>
      </c>
    </row>
    <row r="40" spans="1:8" ht="18" customHeight="1" x14ac:dyDescent="0.2">
      <c r="A40" s="72">
        <v>2393</v>
      </c>
      <c r="B40" s="21" t="s">
        <v>340</v>
      </c>
      <c r="C40" s="408"/>
      <c r="D40" s="408"/>
      <c r="E40" s="408"/>
      <c r="F40" s="408"/>
      <c r="G40" s="409"/>
      <c r="H40" s="125">
        <f t="shared" si="0"/>
        <v>0</v>
      </c>
    </row>
    <row r="41" spans="1:8" ht="18" customHeight="1" x14ac:dyDescent="0.2">
      <c r="A41" s="72">
        <v>2400</v>
      </c>
      <c r="B41" s="21" t="s">
        <v>675</v>
      </c>
      <c r="C41" s="408"/>
      <c r="D41" s="408"/>
      <c r="E41" s="408"/>
      <c r="F41" s="408"/>
      <c r="G41" s="409"/>
      <c r="H41" s="125">
        <f t="shared" si="0"/>
        <v>0</v>
      </c>
    </row>
    <row r="42" spans="1:8" ht="18" customHeight="1" x14ac:dyDescent="0.2">
      <c r="A42" s="72">
        <v>2500</v>
      </c>
      <c r="B42" s="21" t="s">
        <v>674</v>
      </c>
      <c r="C42" s="408"/>
      <c r="D42" s="408"/>
      <c r="E42" s="408"/>
      <c r="F42" s="408"/>
      <c r="G42" s="409"/>
      <c r="H42" s="125">
        <f t="shared" si="0"/>
        <v>0</v>
      </c>
    </row>
    <row r="43" spans="1:8" ht="18" customHeight="1" x14ac:dyDescent="0.2">
      <c r="A43" s="72">
        <v>2800</v>
      </c>
      <c r="B43" s="21" t="s">
        <v>341</v>
      </c>
      <c r="C43" s="408"/>
      <c r="D43" s="408"/>
      <c r="E43" s="408"/>
      <c r="F43" s="408"/>
      <c r="G43" s="409"/>
      <c r="H43" s="125">
        <f t="shared" si="0"/>
        <v>0</v>
      </c>
    </row>
    <row r="44" spans="1:8" ht="18" customHeight="1" x14ac:dyDescent="0.2">
      <c r="A44" s="72">
        <v>2810</v>
      </c>
      <c r="B44" s="21" t="s">
        <v>342</v>
      </c>
      <c r="C44" s="408"/>
      <c r="D44" s="408"/>
      <c r="E44" s="408"/>
      <c r="F44" s="408"/>
      <c r="G44" s="409"/>
      <c r="H44" s="125">
        <f t="shared" si="0"/>
        <v>0</v>
      </c>
    </row>
    <row r="45" spans="1:8" ht="18" customHeight="1" x14ac:dyDescent="0.2">
      <c r="A45" s="72">
        <v>2820</v>
      </c>
      <c r="B45" s="21" t="s">
        <v>343</v>
      </c>
      <c r="C45" s="408"/>
      <c r="D45" s="408"/>
      <c r="E45" s="408"/>
      <c r="F45" s="408"/>
      <c r="G45" s="409"/>
      <c r="H45" s="125">
        <f t="shared" si="0"/>
        <v>0</v>
      </c>
    </row>
    <row r="46" spans="1:8" ht="18" customHeight="1" x14ac:dyDescent="0.2">
      <c r="A46" s="72">
        <v>2840</v>
      </c>
      <c r="B46" s="21" t="s">
        <v>344</v>
      </c>
      <c r="C46" s="408"/>
      <c r="D46" s="408"/>
      <c r="E46" s="408"/>
      <c r="F46" s="408"/>
      <c r="G46" s="409"/>
      <c r="H46" s="125">
        <f t="shared" si="0"/>
        <v>0</v>
      </c>
    </row>
    <row r="47" spans="1:8" ht="18" customHeight="1" x14ac:dyDescent="0.2">
      <c r="A47" s="72">
        <v>2850</v>
      </c>
      <c r="B47" s="21" t="s">
        <v>345</v>
      </c>
      <c r="C47" s="408"/>
      <c r="D47" s="408"/>
      <c r="E47" s="408"/>
      <c r="F47" s="408"/>
      <c r="G47" s="409"/>
      <c r="H47" s="125">
        <f t="shared" si="0"/>
        <v>0</v>
      </c>
    </row>
    <row r="48" spans="1:8" ht="18" customHeight="1" x14ac:dyDescent="0.2">
      <c r="A48" s="72">
        <v>2860</v>
      </c>
      <c r="B48" s="21" t="s">
        <v>346</v>
      </c>
      <c r="C48" s="408"/>
      <c r="D48" s="408"/>
      <c r="E48" s="408"/>
      <c r="F48" s="408"/>
      <c r="G48" s="409"/>
      <c r="H48" s="125">
        <f t="shared" si="0"/>
        <v>0</v>
      </c>
    </row>
    <row r="49" spans="1:8" ht="18" customHeight="1" x14ac:dyDescent="0.2">
      <c r="A49" s="72">
        <v>2890</v>
      </c>
      <c r="B49" s="21" t="s">
        <v>763</v>
      </c>
      <c r="C49" s="408"/>
      <c r="D49" s="408"/>
      <c r="E49" s="408"/>
      <c r="F49" s="408"/>
      <c r="G49" s="409"/>
      <c r="H49" s="125">
        <f t="shared" si="0"/>
        <v>0</v>
      </c>
    </row>
    <row r="50" spans="1:8" ht="18" customHeight="1" x14ac:dyDescent="0.2">
      <c r="A50" s="72">
        <v>2894</v>
      </c>
      <c r="B50" s="21" t="s">
        <v>764</v>
      </c>
      <c r="C50" s="408"/>
      <c r="D50" s="408"/>
      <c r="E50" s="408"/>
      <c r="F50" s="408"/>
      <c r="G50" s="409"/>
      <c r="H50" s="125">
        <f t="shared" si="0"/>
        <v>0</v>
      </c>
    </row>
    <row r="51" spans="1:8" ht="18" customHeight="1" x14ac:dyDescent="0.2">
      <c r="A51" s="72">
        <v>2900</v>
      </c>
      <c r="B51" s="21" t="s">
        <v>347</v>
      </c>
      <c r="C51" s="408"/>
      <c r="D51" s="408"/>
      <c r="E51" s="408"/>
      <c r="F51" s="408"/>
      <c r="G51" s="409"/>
      <c r="H51" s="125">
        <f t="shared" si="0"/>
        <v>0</v>
      </c>
    </row>
    <row r="52" spans="1:8" ht="18" customHeight="1" x14ac:dyDescent="0.2">
      <c r="A52" s="72"/>
      <c r="B52" s="21"/>
      <c r="C52" s="408"/>
      <c r="D52" s="408"/>
      <c r="E52" s="408"/>
      <c r="F52" s="408"/>
      <c r="G52" s="409"/>
      <c r="H52" s="125">
        <f t="shared" si="0"/>
        <v>0</v>
      </c>
    </row>
    <row r="53" spans="1:8" ht="18" customHeight="1" x14ac:dyDescent="0.2">
      <c r="A53" s="72">
        <v>2940</v>
      </c>
      <c r="B53" s="21" t="s">
        <v>348</v>
      </c>
      <c r="C53" s="408"/>
      <c r="D53" s="408"/>
      <c r="E53" s="408"/>
      <c r="F53" s="408"/>
      <c r="G53" s="409"/>
      <c r="H53" s="125">
        <f t="shared" si="0"/>
        <v>0</v>
      </c>
    </row>
    <row r="54" spans="1:8" ht="18" customHeight="1" x14ac:dyDescent="0.2">
      <c r="A54" s="72" t="s">
        <v>676</v>
      </c>
      <c r="B54" s="21" t="s">
        <v>349</v>
      </c>
      <c r="C54" s="408"/>
      <c r="D54" s="408"/>
      <c r="E54" s="408"/>
      <c r="F54" s="408"/>
      <c r="G54" s="409"/>
      <c r="H54" s="125">
        <f t="shared" si="0"/>
        <v>0</v>
      </c>
    </row>
    <row r="55" spans="1:8" ht="18" customHeight="1" x14ac:dyDescent="0.2">
      <c r="A55" s="72"/>
      <c r="B55" s="21"/>
      <c r="C55" s="408"/>
      <c r="D55" s="408"/>
      <c r="E55" s="408"/>
      <c r="F55" s="408"/>
      <c r="G55" s="409"/>
      <c r="H55" s="125">
        <f t="shared" si="0"/>
        <v>0</v>
      </c>
    </row>
    <row r="56" spans="1:8" ht="18" customHeight="1" x14ac:dyDescent="0.2">
      <c r="A56" s="72"/>
      <c r="B56" s="21"/>
      <c r="C56" s="408"/>
      <c r="D56" s="408"/>
      <c r="E56" s="408"/>
      <c r="F56" s="408"/>
      <c r="G56" s="409"/>
      <c r="H56" s="125">
        <f t="shared" si="0"/>
        <v>0</v>
      </c>
    </row>
    <row r="57" spans="1:8" ht="18" customHeight="1" x14ac:dyDescent="0.2">
      <c r="A57" s="72"/>
      <c r="B57" s="21"/>
      <c r="C57" s="408"/>
      <c r="D57" s="408"/>
      <c r="E57" s="408"/>
      <c r="F57" s="408"/>
      <c r="G57" s="409"/>
      <c r="H57" s="125">
        <f t="shared" si="0"/>
        <v>0</v>
      </c>
    </row>
    <row r="58" spans="1:8" ht="18" customHeight="1" x14ac:dyDescent="0.2">
      <c r="A58" s="72">
        <v>2980</v>
      </c>
      <c r="B58" s="21" t="s">
        <v>350</v>
      </c>
      <c r="C58" s="408"/>
      <c r="D58" s="408"/>
      <c r="E58" s="408"/>
      <c r="F58" s="408"/>
      <c r="G58" s="409"/>
      <c r="H58" s="125">
        <f t="shared" si="0"/>
        <v>0</v>
      </c>
    </row>
    <row r="59" spans="1:8" ht="18" customHeight="1" x14ac:dyDescent="0.2">
      <c r="A59" s="72"/>
      <c r="B59" s="21"/>
      <c r="C59" s="408"/>
      <c r="D59" s="408"/>
      <c r="E59" s="408"/>
      <c r="F59" s="408"/>
      <c r="G59" s="409"/>
      <c r="H59" s="125">
        <f t="shared" si="0"/>
        <v>0</v>
      </c>
    </row>
    <row r="60" spans="1:8" ht="18" customHeight="1" thickBot="1" x14ac:dyDescent="0.25">
      <c r="A60" s="72"/>
      <c r="B60" s="21"/>
      <c r="C60" s="410"/>
      <c r="D60" s="410"/>
      <c r="E60" s="410"/>
      <c r="F60" s="410"/>
      <c r="G60" s="411"/>
      <c r="H60" s="131"/>
    </row>
    <row r="61" spans="1:8" ht="18" customHeight="1" thickBot="1" x14ac:dyDescent="0.25">
      <c r="A61" s="73"/>
      <c r="B61" s="76" t="s">
        <v>351</v>
      </c>
      <c r="C61" s="130">
        <f t="shared" ref="C61:H61" si="1">SUM(C7:C60)</f>
        <v>0</v>
      </c>
      <c r="D61" s="130">
        <f t="shared" si="1"/>
        <v>0</v>
      </c>
      <c r="E61" s="130">
        <f t="shared" si="1"/>
        <v>0</v>
      </c>
      <c r="F61" s="130">
        <f t="shared" si="1"/>
        <v>0</v>
      </c>
      <c r="G61" s="130">
        <f t="shared" si="1"/>
        <v>0</v>
      </c>
      <c r="H61" s="130">
        <f t="shared" si="1"/>
        <v>0</v>
      </c>
    </row>
    <row r="62" spans="1:8" ht="18" customHeight="1" x14ac:dyDescent="0.2">
      <c r="A62" s="72"/>
      <c r="B62" s="75"/>
      <c r="C62" s="408"/>
      <c r="D62" s="408"/>
      <c r="E62" s="408"/>
      <c r="F62" s="408"/>
      <c r="G62" s="409"/>
      <c r="H62" s="125"/>
    </row>
    <row r="63" spans="1:8" ht="18" customHeight="1" x14ac:dyDescent="0.25">
      <c r="A63" s="110" t="s">
        <v>1705</v>
      </c>
      <c r="B63" s="111"/>
      <c r="C63" s="414"/>
      <c r="D63" s="414"/>
      <c r="E63" s="414"/>
      <c r="F63" s="414"/>
      <c r="G63" s="415"/>
      <c r="H63" s="132"/>
    </row>
    <row r="64" spans="1:8" ht="18" customHeight="1" x14ac:dyDescent="0.2">
      <c r="A64" s="72">
        <v>3000</v>
      </c>
      <c r="B64" s="75" t="s">
        <v>14</v>
      </c>
      <c r="C64" s="408"/>
      <c r="D64" s="408"/>
      <c r="E64" s="408"/>
      <c r="F64" s="408"/>
      <c r="G64" s="409"/>
      <c r="H64" s="125"/>
    </row>
    <row r="65" spans="1:8" ht="18" customHeight="1" x14ac:dyDescent="0.2">
      <c r="A65" s="72">
        <v>3400</v>
      </c>
      <c r="B65" s="21" t="s">
        <v>354</v>
      </c>
      <c r="C65" s="408"/>
      <c r="D65" s="408"/>
      <c r="E65" s="408"/>
      <c r="F65" s="408"/>
      <c r="G65" s="409"/>
      <c r="H65" s="125">
        <f>+C65+D65+E65-F65-G65</f>
        <v>0</v>
      </c>
    </row>
    <row r="66" spans="1:8" ht="18" customHeight="1" x14ac:dyDescent="0.2">
      <c r="A66" s="72"/>
      <c r="B66" s="21"/>
      <c r="C66" s="408"/>
      <c r="D66" s="408"/>
      <c r="E66" s="408"/>
      <c r="F66" s="408"/>
      <c r="G66" s="409"/>
      <c r="H66" s="125">
        <f>+C66+D66+E66-F66-G66</f>
        <v>0</v>
      </c>
    </row>
    <row r="67" spans="1:8" ht="18" customHeight="1" x14ac:dyDescent="0.2">
      <c r="A67" s="72"/>
      <c r="B67" s="21"/>
      <c r="C67" s="408"/>
      <c r="D67" s="408"/>
      <c r="E67" s="408"/>
      <c r="F67" s="408"/>
      <c r="G67" s="409"/>
      <c r="H67" s="125">
        <f>+C67+D67+E67-F67-G67</f>
        <v>0</v>
      </c>
    </row>
    <row r="68" spans="1:8" ht="18" customHeight="1" thickBot="1" x14ac:dyDescent="0.25">
      <c r="A68" s="72"/>
      <c r="B68" s="21"/>
      <c r="C68" s="410"/>
      <c r="D68" s="410"/>
      <c r="E68" s="410"/>
      <c r="F68" s="410"/>
      <c r="G68" s="411"/>
      <c r="H68" s="131"/>
    </row>
    <row r="69" spans="1:8" ht="18" customHeight="1" x14ac:dyDescent="0.2">
      <c r="A69" s="72"/>
      <c r="B69" s="75" t="s">
        <v>17</v>
      </c>
      <c r="C69" s="129">
        <f t="shared" ref="C69:H69" si="2">SUM(C64:C68)</f>
        <v>0</v>
      </c>
      <c r="D69" s="129">
        <f t="shared" si="2"/>
        <v>0</v>
      </c>
      <c r="E69" s="129">
        <f t="shared" si="2"/>
        <v>0</v>
      </c>
      <c r="F69" s="129">
        <f t="shared" si="2"/>
        <v>0</v>
      </c>
      <c r="G69" s="129">
        <f t="shared" si="2"/>
        <v>0</v>
      </c>
      <c r="H69" s="129">
        <f t="shared" si="2"/>
        <v>0</v>
      </c>
    </row>
    <row r="70" spans="1:8" ht="18" customHeight="1" x14ac:dyDescent="0.2">
      <c r="A70" s="72">
        <v>4000</v>
      </c>
      <c r="B70" s="75" t="s">
        <v>15</v>
      </c>
      <c r="C70" s="129"/>
      <c r="D70" s="129"/>
      <c r="E70" s="129"/>
      <c r="F70" s="129"/>
      <c r="G70" s="125"/>
      <c r="H70" s="125"/>
    </row>
    <row r="71" spans="1:8" ht="18" customHeight="1" x14ac:dyDescent="0.2">
      <c r="A71" s="72"/>
      <c r="B71" s="21"/>
      <c r="C71" s="408"/>
      <c r="D71" s="408"/>
      <c r="E71" s="408"/>
      <c r="F71" s="408"/>
      <c r="G71" s="409"/>
      <c r="H71" s="125">
        <f>+C71+D71+E71-F71-G71</f>
        <v>0</v>
      </c>
    </row>
    <row r="72" spans="1:8" ht="18" customHeight="1" x14ac:dyDescent="0.2">
      <c r="A72" s="72"/>
      <c r="B72" s="21"/>
      <c r="C72" s="408"/>
      <c r="D72" s="408"/>
      <c r="E72" s="408"/>
      <c r="F72" s="408"/>
      <c r="G72" s="409"/>
      <c r="H72" s="125">
        <f>+C72+D72+E72-F72-G72</f>
        <v>0</v>
      </c>
    </row>
    <row r="73" spans="1:8" ht="18" customHeight="1" x14ac:dyDescent="0.2">
      <c r="A73" s="72"/>
      <c r="B73" s="21"/>
      <c r="C73" s="408"/>
      <c r="D73" s="408"/>
      <c r="E73" s="408"/>
      <c r="F73" s="408"/>
      <c r="G73" s="409"/>
      <c r="H73" s="125">
        <f>+C73+D73+E73-F73-G73</f>
        <v>0</v>
      </c>
    </row>
    <row r="74" spans="1:8" ht="18" customHeight="1" thickBot="1" x14ac:dyDescent="0.25">
      <c r="A74" s="72"/>
      <c r="B74" s="21"/>
      <c r="C74" s="410"/>
      <c r="D74" s="410"/>
      <c r="E74" s="410"/>
      <c r="F74" s="410"/>
      <c r="G74" s="411"/>
      <c r="H74" s="131"/>
    </row>
    <row r="75" spans="1:8" ht="18" customHeight="1" x14ac:dyDescent="0.2">
      <c r="A75" s="72"/>
      <c r="B75" s="75" t="s">
        <v>16</v>
      </c>
      <c r="C75" s="129">
        <f t="shared" ref="C75:H75" si="3">SUM(C70:C74)</f>
        <v>0</v>
      </c>
      <c r="D75" s="129">
        <f t="shared" si="3"/>
        <v>0</v>
      </c>
      <c r="E75" s="129">
        <f t="shared" si="3"/>
        <v>0</v>
      </c>
      <c r="F75" s="129">
        <f t="shared" si="3"/>
        <v>0</v>
      </c>
      <c r="G75" s="129">
        <f t="shared" si="3"/>
        <v>0</v>
      </c>
      <c r="H75" s="129">
        <f t="shared" si="3"/>
        <v>0</v>
      </c>
    </row>
    <row r="76" spans="1:8" ht="18" customHeight="1" x14ac:dyDescent="0.2">
      <c r="A76" s="72">
        <v>5000</v>
      </c>
      <c r="B76" s="75" t="s">
        <v>18</v>
      </c>
      <c r="C76" s="129"/>
      <c r="D76" s="129"/>
      <c r="E76" s="129"/>
      <c r="F76" s="129"/>
      <c r="G76" s="125"/>
      <c r="H76" s="125"/>
    </row>
    <row r="77" spans="1:8" ht="18" customHeight="1" x14ac:dyDescent="0.2">
      <c r="A77" s="72">
        <v>5110</v>
      </c>
      <c r="B77" s="21" t="s">
        <v>355</v>
      </c>
      <c r="C77" s="408"/>
      <c r="D77" s="408"/>
      <c r="E77" s="408"/>
      <c r="F77" s="408"/>
      <c r="G77" s="409"/>
      <c r="H77" s="125">
        <f t="shared" ref="H77:H82" si="4">+C77+D77+E77-F77-G77</f>
        <v>0</v>
      </c>
    </row>
    <row r="78" spans="1:8" ht="18" customHeight="1" x14ac:dyDescent="0.2">
      <c r="A78" s="72">
        <v>5210</v>
      </c>
      <c r="B78" s="21" t="s">
        <v>356</v>
      </c>
      <c r="C78" s="408"/>
      <c r="D78" s="408"/>
      <c r="E78" s="408"/>
      <c r="F78" s="408"/>
      <c r="G78" s="409"/>
      <c r="H78" s="125">
        <f t="shared" si="4"/>
        <v>0</v>
      </c>
    </row>
    <row r="79" spans="1:8" ht="18" customHeight="1" x14ac:dyDescent="0.2">
      <c r="A79" s="72">
        <v>5310</v>
      </c>
      <c r="B79" s="21" t="s">
        <v>1114</v>
      </c>
      <c r="C79" s="408"/>
      <c r="D79" s="408"/>
      <c r="E79" s="408"/>
      <c r="F79" s="408"/>
      <c r="G79" s="409"/>
      <c r="H79" s="125">
        <f t="shared" si="4"/>
        <v>0</v>
      </c>
    </row>
    <row r="80" spans="1:8" ht="18" customHeight="1" x14ac:dyDescent="0.2">
      <c r="A80" s="72">
        <v>5410</v>
      </c>
      <c r="B80" s="21" t="s">
        <v>357</v>
      </c>
      <c r="C80" s="408"/>
      <c r="D80" s="408"/>
      <c r="E80" s="408"/>
      <c r="F80" s="408"/>
      <c r="G80" s="409"/>
      <c r="H80" s="125">
        <f t="shared" si="4"/>
        <v>0</v>
      </c>
    </row>
    <row r="81" spans="1:8" ht="18" customHeight="1" x14ac:dyDescent="0.2">
      <c r="A81" s="72">
        <v>5510</v>
      </c>
      <c r="B81" s="21" t="s">
        <v>948</v>
      </c>
      <c r="C81" s="408"/>
      <c r="D81" s="408"/>
      <c r="E81" s="408"/>
      <c r="F81" s="408"/>
      <c r="G81" s="409"/>
      <c r="H81" s="125">
        <f t="shared" si="4"/>
        <v>0</v>
      </c>
    </row>
    <row r="82" spans="1:8" ht="18" customHeight="1" x14ac:dyDescent="0.2">
      <c r="A82" s="72">
        <v>5610</v>
      </c>
      <c r="B82" s="21" t="s">
        <v>941</v>
      </c>
      <c r="C82" s="408"/>
      <c r="D82" s="408"/>
      <c r="E82" s="408"/>
      <c r="F82" s="408"/>
      <c r="G82" s="409"/>
      <c r="H82" s="125">
        <f t="shared" si="4"/>
        <v>0</v>
      </c>
    </row>
    <row r="83" spans="1:8" ht="18" customHeight="1" thickBot="1" x14ac:dyDescent="0.25">
      <c r="A83" s="72"/>
      <c r="B83" s="21"/>
      <c r="C83" s="410"/>
      <c r="D83" s="410"/>
      <c r="E83" s="410"/>
      <c r="F83" s="410"/>
      <c r="G83" s="411"/>
      <c r="H83" s="131"/>
    </row>
    <row r="84" spans="1:8" ht="18" customHeight="1" x14ac:dyDescent="0.2">
      <c r="A84" s="72"/>
      <c r="B84" s="75" t="s">
        <v>19</v>
      </c>
      <c r="C84" s="129">
        <f t="shared" ref="C84:H84" si="5">SUM(C76:C83)</f>
        <v>0</v>
      </c>
      <c r="D84" s="129">
        <f t="shared" si="5"/>
        <v>0</v>
      </c>
      <c r="E84" s="129">
        <f t="shared" si="5"/>
        <v>0</v>
      </c>
      <c r="F84" s="129">
        <f t="shared" si="5"/>
        <v>0</v>
      </c>
      <c r="G84" s="129">
        <f t="shared" si="5"/>
        <v>0</v>
      </c>
      <c r="H84" s="129">
        <f t="shared" si="5"/>
        <v>0</v>
      </c>
    </row>
    <row r="85" spans="1:8" ht="18" customHeight="1" x14ac:dyDescent="0.2">
      <c r="A85" s="72">
        <v>6000</v>
      </c>
      <c r="B85" s="75" t="s">
        <v>20</v>
      </c>
      <c r="C85" s="129"/>
      <c r="D85" s="129"/>
      <c r="E85" s="129"/>
      <c r="F85" s="129"/>
      <c r="G85" s="125"/>
      <c r="H85" s="125"/>
    </row>
    <row r="86" spans="1:8" ht="18" customHeight="1" x14ac:dyDescent="0.2">
      <c r="A86" s="72"/>
      <c r="B86" s="21"/>
      <c r="C86" s="408"/>
      <c r="D86" s="408"/>
      <c r="E86" s="408"/>
      <c r="F86" s="408"/>
      <c r="G86" s="409"/>
      <c r="H86" s="125">
        <f>+C86+D86+E86-F86-G86</f>
        <v>0</v>
      </c>
    </row>
    <row r="87" spans="1:8" ht="18" customHeight="1" thickBot="1" x14ac:dyDescent="0.25">
      <c r="A87" s="72"/>
      <c r="B87" s="21"/>
      <c r="C87" s="410"/>
      <c r="D87" s="410"/>
      <c r="E87" s="410"/>
      <c r="F87" s="410"/>
      <c r="G87" s="411"/>
      <c r="H87" s="130">
        <f>+C87+D87+E87-F87-G87</f>
        <v>0</v>
      </c>
    </row>
    <row r="88" spans="1:8" ht="18" customHeight="1" x14ac:dyDescent="0.2">
      <c r="A88" s="72"/>
      <c r="B88" s="75" t="s">
        <v>21</v>
      </c>
      <c r="C88" s="129">
        <f t="shared" ref="C88:H88" si="6">SUM(C85:C87)</f>
        <v>0</v>
      </c>
      <c r="D88" s="129">
        <f t="shared" si="6"/>
        <v>0</v>
      </c>
      <c r="E88" s="129">
        <f t="shared" si="6"/>
        <v>0</v>
      </c>
      <c r="F88" s="129">
        <f t="shared" si="6"/>
        <v>0</v>
      </c>
      <c r="G88" s="129">
        <f t="shared" si="6"/>
        <v>0</v>
      </c>
      <c r="H88" s="129">
        <f t="shared" si="6"/>
        <v>0</v>
      </c>
    </row>
    <row r="89" spans="1:8" ht="18" customHeight="1" x14ac:dyDescent="0.2">
      <c r="A89" s="72">
        <v>7000</v>
      </c>
      <c r="B89" s="75" t="s">
        <v>474</v>
      </c>
      <c r="C89" s="129"/>
      <c r="D89" s="129"/>
      <c r="E89" s="129"/>
      <c r="F89" s="129"/>
      <c r="G89" s="125"/>
      <c r="H89" s="125"/>
    </row>
    <row r="90" spans="1:8" ht="18" customHeight="1" x14ac:dyDescent="0.2">
      <c r="A90" s="72">
        <v>7001</v>
      </c>
      <c r="B90" s="21" t="s">
        <v>342</v>
      </c>
      <c r="C90" s="408"/>
      <c r="D90" s="408"/>
      <c r="E90" s="408"/>
      <c r="F90" s="408"/>
      <c r="G90" s="409"/>
      <c r="H90" s="125">
        <f t="shared" ref="H90:H95" si="7">+C90+D90+E90-F90-G90</f>
        <v>0</v>
      </c>
    </row>
    <row r="91" spans="1:8" ht="18" customHeight="1" x14ac:dyDescent="0.2">
      <c r="A91" s="72">
        <v>7002</v>
      </c>
      <c r="B91" s="21" t="s">
        <v>358</v>
      </c>
      <c r="C91" s="408"/>
      <c r="D91" s="408"/>
      <c r="E91" s="408"/>
      <c r="F91" s="408"/>
      <c r="G91" s="409"/>
      <c r="H91" s="125">
        <f t="shared" si="7"/>
        <v>0</v>
      </c>
    </row>
    <row r="92" spans="1:8" ht="18" customHeight="1" x14ac:dyDescent="0.2">
      <c r="A92" s="72"/>
      <c r="B92" s="21"/>
      <c r="C92" s="408"/>
      <c r="D92" s="408"/>
      <c r="E92" s="408"/>
      <c r="F92" s="408"/>
      <c r="G92" s="409"/>
      <c r="H92" s="125">
        <f t="shared" si="7"/>
        <v>0</v>
      </c>
    </row>
    <row r="93" spans="1:8" ht="18" customHeight="1" x14ac:dyDescent="0.2">
      <c r="A93" s="72">
        <v>7010</v>
      </c>
      <c r="B93" s="21" t="s">
        <v>359</v>
      </c>
      <c r="C93" s="408"/>
      <c r="D93" s="408"/>
      <c r="E93" s="408"/>
      <c r="F93" s="408"/>
      <c r="G93" s="409"/>
      <c r="H93" s="125">
        <f t="shared" si="7"/>
        <v>0</v>
      </c>
    </row>
    <row r="94" spans="1:8" ht="18" customHeight="1" x14ac:dyDescent="0.2">
      <c r="A94" s="72"/>
      <c r="B94" s="21"/>
      <c r="C94" s="408"/>
      <c r="D94" s="408"/>
      <c r="E94" s="408"/>
      <c r="F94" s="408"/>
      <c r="G94" s="409"/>
      <c r="H94" s="125">
        <f t="shared" si="7"/>
        <v>0</v>
      </c>
    </row>
    <row r="95" spans="1:8" ht="18" customHeight="1" x14ac:dyDescent="0.2">
      <c r="A95" s="72"/>
      <c r="B95" s="21"/>
      <c r="C95" s="408"/>
      <c r="D95" s="408"/>
      <c r="E95" s="408"/>
      <c r="F95" s="408"/>
      <c r="G95" s="409"/>
      <c r="H95" s="125">
        <f t="shared" si="7"/>
        <v>0</v>
      </c>
    </row>
    <row r="96" spans="1:8" ht="18" customHeight="1" x14ac:dyDescent="0.2">
      <c r="A96" s="72">
        <v>7100</v>
      </c>
      <c r="B96" s="75" t="s">
        <v>2290</v>
      </c>
      <c r="C96" s="408"/>
      <c r="D96" s="408"/>
      <c r="E96" s="408"/>
      <c r="F96" s="408"/>
      <c r="G96" s="409"/>
      <c r="H96" s="125"/>
    </row>
    <row r="97" spans="1:8" ht="18" customHeight="1" x14ac:dyDescent="0.2">
      <c r="A97" s="72">
        <v>7110</v>
      </c>
      <c r="B97" s="21" t="s">
        <v>352</v>
      </c>
      <c r="C97" s="408"/>
      <c r="D97" s="408"/>
      <c r="E97" s="408"/>
      <c r="F97" s="408"/>
      <c r="G97" s="409"/>
      <c r="H97" s="125">
        <f t="shared" ref="H97:H106" si="8">+C97+D97+E97-F97-G97</f>
        <v>0</v>
      </c>
    </row>
    <row r="98" spans="1:8" ht="18" customHeight="1" x14ac:dyDescent="0.2">
      <c r="A98" s="72">
        <v>7120</v>
      </c>
      <c r="B98" s="21" t="s">
        <v>360</v>
      </c>
      <c r="C98" s="408"/>
      <c r="D98" s="408"/>
      <c r="E98" s="408"/>
      <c r="F98" s="408"/>
      <c r="G98" s="409"/>
      <c r="H98" s="125">
        <f t="shared" si="8"/>
        <v>0</v>
      </c>
    </row>
    <row r="99" spans="1:8" ht="18" customHeight="1" x14ac:dyDescent="0.2">
      <c r="A99" s="72">
        <v>7130</v>
      </c>
      <c r="B99" s="21" t="s">
        <v>361</v>
      </c>
      <c r="C99" s="408"/>
      <c r="D99" s="408"/>
      <c r="E99" s="408"/>
      <c r="F99" s="408"/>
      <c r="G99" s="409"/>
      <c r="H99" s="125">
        <f t="shared" si="8"/>
        <v>0</v>
      </c>
    </row>
    <row r="100" spans="1:8" ht="18" customHeight="1" x14ac:dyDescent="0.2">
      <c r="A100" s="72">
        <v>7140</v>
      </c>
      <c r="B100" s="21" t="s">
        <v>362</v>
      </c>
      <c r="C100" s="408"/>
      <c r="D100" s="408"/>
      <c r="E100" s="408"/>
      <c r="F100" s="408"/>
      <c r="G100" s="409"/>
      <c r="H100" s="125">
        <f t="shared" si="8"/>
        <v>0</v>
      </c>
    </row>
    <row r="101" spans="1:8" ht="18" customHeight="1" x14ac:dyDescent="0.2">
      <c r="A101" s="72">
        <v>7150</v>
      </c>
      <c r="B101" s="21" t="s">
        <v>363</v>
      </c>
      <c r="C101" s="408"/>
      <c r="D101" s="408"/>
      <c r="E101" s="408"/>
      <c r="F101" s="408"/>
      <c r="G101" s="409"/>
      <c r="H101" s="125">
        <f t="shared" si="8"/>
        <v>0</v>
      </c>
    </row>
    <row r="102" spans="1:8" ht="18" customHeight="1" x14ac:dyDescent="0.2">
      <c r="A102" s="72"/>
      <c r="B102" s="21"/>
      <c r="C102" s="408"/>
      <c r="D102" s="408"/>
      <c r="E102" s="408"/>
      <c r="F102" s="408"/>
      <c r="G102" s="409"/>
      <c r="H102" s="125">
        <f t="shared" si="8"/>
        <v>0</v>
      </c>
    </row>
    <row r="103" spans="1:8" ht="18" customHeight="1" x14ac:dyDescent="0.2">
      <c r="A103" s="72">
        <v>7160</v>
      </c>
      <c r="B103" s="21" t="s">
        <v>364</v>
      </c>
      <c r="C103" s="408"/>
      <c r="D103" s="408"/>
      <c r="E103" s="408"/>
      <c r="F103" s="408"/>
      <c r="G103" s="409"/>
      <c r="H103" s="125">
        <f t="shared" si="8"/>
        <v>0</v>
      </c>
    </row>
    <row r="104" spans="1:8" ht="18" customHeight="1" x14ac:dyDescent="0.2">
      <c r="A104" s="72">
        <v>7170</v>
      </c>
      <c r="B104" s="21" t="s">
        <v>365</v>
      </c>
      <c r="C104" s="408"/>
      <c r="D104" s="408"/>
      <c r="E104" s="408"/>
      <c r="F104" s="408"/>
      <c r="G104" s="409"/>
      <c r="H104" s="125">
        <f t="shared" si="8"/>
        <v>0</v>
      </c>
    </row>
    <row r="105" spans="1:8" ht="18" customHeight="1" x14ac:dyDescent="0.2">
      <c r="A105" s="72"/>
      <c r="B105" s="21"/>
      <c r="C105" s="408"/>
      <c r="D105" s="408"/>
      <c r="E105" s="408"/>
      <c r="F105" s="408"/>
      <c r="G105" s="409"/>
      <c r="H105" s="125">
        <f t="shared" si="8"/>
        <v>0</v>
      </c>
    </row>
    <row r="106" spans="1:8" ht="18" customHeight="1" x14ac:dyDescent="0.2">
      <c r="A106" s="72">
        <v>7190</v>
      </c>
      <c r="B106" s="21" t="s">
        <v>366</v>
      </c>
      <c r="C106" s="408"/>
      <c r="D106" s="408"/>
      <c r="E106" s="408"/>
      <c r="F106" s="408"/>
      <c r="G106" s="409"/>
      <c r="H106" s="125">
        <f t="shared" si="8"/>
        <v>0</v>
      </c>
    </row>
    <row r="107" spans="1:8" ht="18" customHeight="1" x14ac:dyDescent="0.2">
      <c r="A107" s="72"/>
      <c r="B107" s="21"/>
      <c r="C107" s="408"/>
      <c r="D107" s="408"/>
      <c r="E107" s="408"/>
      <c r="F107" s="408"/>
      <c r="G107" s="409"/>
      <c r="H107" s="125"/>
    </row>
    <row r="108" spans="1:8" ht="18" customHeight="1" x14ac:dyDescent="0.2">
      <c r="A108" s="72">
        <v>7200</v>
      </c>
      <c r="B108" s="75" t="s">
        <v>473</v>
      </c>
      <c r="C108" s="408"/>
      <c r="D108" s="408"/>
      <c r="E108" s="408"/>
      <c r="F108" s="408"/>
      <c r="G108" s="409"/>
      <c r="H108" s="125"/>
    </row>
    <row r="109" spans="1:8" ht="18" customHeight="1" x14ac:dyDescent="0.2">
      <c r="A109" s="72"/>
      <c r="B109" s="21"/>
      <c r="C109" s="408"/>
      <c r="D109" s="408"/>
      <c r="E109" s="408"/>
      <c r="F109" s="408"/>
      <c r="G109" s="409"/>
      <c r="H109" s="125">
        <f>+C109+D109+E109-F109-G109</f>
        <v>0</v>
      </c>
    </row>
    <row r="110" spans="1:8" ht="18" customHeight="1" x14ac:dyDescent="0.2">
      <c r="A110" s="72"/>
      <c r="B110" s="21"/>
      <c r="C110" s="408"/>
      <c r="D110" s="408"/>
      <c r="E110" s="408"/>
      <c r="F110" s="408"/>
      <c r="G110" s="409"/>
      <c r="H110" s="125">
        <f>+C110+D110+E110-F110-G110</f>
        <v>0</v>
      </c>
    </row>
    <row r="111" spans="1:8" ht="18" customHeight="1" x14ac:dyDescent="0.2">
      <c r="A111" s="72"/>
      <c r="B111" s="21"/>
      <c r="C111" s="408"/>
      <c r="D111" s="408"/>
      <c r="E111" s="408"/>
      <c r="F111" s="408"/>
      <c r="G111" s="409"/>
      <c r="H111" s="125">
        <f>+C111+D111+E111-F111-G111</f>
        <v>0</v>
      </c>
    </row>
    <row r="112" spans="1:8" ht="18" customHeight="1" x14ac:dyDescent="0.2">
      <c r="B112" s="112"/>
      <c r="C112" s="414"/>
      <c r="D112" s="414"/>
      <c r="E112" s="414"/>
      <c r="F112" s="414"/>
      <c r="G112" s="415"/>
      <c r="H112" s="125">
        <f>+C112+D112+E112-F112-G112</f>
        <v>0</v>
      </c>
    </row>
    <row r="113" spans="1:8" ht="18" customHeight="1" thickBot="1" x14ac:dyDescent="0.25">
      <c r="A113" s="72"/>
      <c r="B113" s="20"/>
      <c r="C113" s="410"/>
      <c r="D113" s="410"/>
      <c r="E113" s="410"/>
      <c r="F113" s="410"/>
      <c r="G113" s="411"/>
      <c r="H113" s="131"/>
    </row>
    <row r="114" spans="1:8" ht="18" customHeight="1" thickBot="1" x14ac:dyDescent="0.3">
      <c r="A114" s="110" t="s">
        <v>1706</v>
      </c>
      <c r="B114" s="120"/>
      <c r="C114" s="416"/>
      <c r="D114" s="416"/>
      <c r="E114" s="416"/>
      <c r="F114" s="416"/>
      <c r="G114" s="417"/>
      <c r="H114" s="133"/>
    </row>
    <row r="115" spans="1:8" ht="18" customHeight="1" x14ac:dyDescent="0.2">
      <c r="A115" s="72"/>
      <c r="B115" s="21"/>
      <c r="C115" s="408"/>
      <c r="D115" s="408"/>
      <c r="E115" s="408"/>
      <c r="F115" s="408"/>
      <c r="G115" s="409"/>
      <c r="H115" s="125"/>
    </row>
    <row r="116" spans="1:8" ht="18" customHeight="1" x14ac:dyDescent="0.2">
      <c r="A116" s="72">
        <v>7400</v>
      </c>
      <c r="B116" s="21" t="s">
        <v>2695</v>
      </c>
      <c r="C116" s="408"/>
      <c r="D116" s="408"/>
      <c r="E116" s="408"/>
      <c r="F116" s="408"/>
      <c r="G116" s="409"/>
      <c r="H116" s="125">
        <f t="shared" ref="H116:H123" si="9">+C116+D116+E116-F116-G116</f>
        <v>0</v>
      </c>
    </row>
    <row r="117" spans="1:8" ht="18" customHeight="1" x14ac:dyDescent="0.2">
      <c r="A117" s="72">
        <v>7700</v>
      </c>
      <c r="B117" s="21" t="s">
        <v>367</v>
      </c>
      <c r="C117" s="408"/>
      <c r="D117" s="408"/>
      <c r="E117" s="408"/>
      <c r="F117" s="408"/>
      <c r="G117" s="409"/>
      <c r="H117" s="125">
        <f t="shared" si="9"/>
        <v>0</v>
      </c>
    </row>
    <row r="118" spans="1:8" ht="18" customHeight="1" x14ac:dyDescent="0.2">
      <c r="A118" s="72">
        <v>7805</v>
      </c>
      <c r="B118" s="21" t="s">
        <v>1030</v>
      </c>
      <c r="C118" s="408"/>
      <c r="D118" s="408"/>
      <c r="E118" s="408"/>
      <c r="F118" s="408"/>
      <c r="G118" s="409"/>
      <c r="H118" s="125">
        <f t="shared" si="9"/>
        <v>0</v>
      </c>
    </row>
    <row r="119" spans="1:8" ht="18" customHeight="1" x14ac:dyDescent="0.2">
      <c r="A119" s="72">
        <v>7810</v>
      </c>
      <c r="B119" s="21" t="s">
        <v>989</v>
      </c>
      <c r="C119" s="408"/>
      <c r="D119" s="408"/>
      <c r="E119" s="408"/>
      <c r="F119" s="408"/>
      <c r="G119" s="409"/>
      <c r="H119" s="125">
        <f t="shared" si="9"/>
        <v>0</v>
      </c>
    </row>
    <row r="120" spans="1:8" ht="18" customHeight="1" x14ac:dyDescent="0.2">
      <c r="A120" s="72">
        <v>7815</v>
      </c>
      <c r="B120" s="21" t="s">
        <v>990</v>
      </c>
      <c r="C120" s="408"/>
      <c r="D120" s="408"/>
      <c r="E120" s="408"/>
      <c r="F120" s="408"/>
      <c r="G120" s="409"/>
      <c r="H120" s="125">
        <f t="shared" si="9"/>
        <v>0</v>
      </c>
    </row>
    <row r="121" spans="1:8" ht="18" customHeight="1" x14ac:dyDescent="0.2">
      <c r="A121" s="72">
        <v>7820</v>
      </c>
      <c r="B121" s="21" t="s">
        <v>353</v>
      </c>
      <c r="C121" s="408"/>
      <c r="D121" s="408"/>
      <c r="E121" s="408"/>
      <c r="F121" s="408"/>
      <c r="G121" s="409"/>
      <c r="H121" s="125">
        <f t="shared" si="9"/>
        <v>0</v>
      </c>
    </row>
    <row r="122" spans="1:8" ht="18" customHeight="1" x14ac:dyDescent="0.2">
      <c r="A122" s="72">
        <v>7830</v>
      </c>
      <c r="B122" s="21" t="s">
        <v>991</v>
      </c>
      <c r="C122" s="408"/>
      <c r="D122" s="408"/>
      <c r="E122" s="408"/>
      <c r="F122" s="408"/>
      <c r="G122" s="409"/>
      <c r="H122" s="125">
        <f t="shared" si="9"/>
        <v>0</v>
      </c>
    </row>
    <row r="123" spans="1:8" ht="18" customHeight="1" x14ac:dyDescent="0.2">
      <c r="A123" s="72">
        <v>7840</v>
      </c>
      <c r="B123" s="21" t="s">
        <v>992</v>
      </c>
      <c r="C123" s="408"/>
      <c r="D123" s="408"/>
      <c r="E123" s="408"/>
      <c r="F123" s="408"/>
      <c r="G123" s="409"/>
      <c r="H123" s="125">
        <f t="shared" si="9"/>
        <v>0</v>
      </c>
    </row>
    <row r="124" spans="1:8" ht="18" customHeight="1" x14ac:dyDescent="0.2">
      <c r="A124" s="72"/>
      <c r="B124" s="21"/>
      <c r="C124" s="408"/>
      <c r="D124" s="408"/>
      <c r="E124" s="408"/>
      <c r="F124" s="408"/>
      <c r="G124" s="409"/>
      <c r="H124" s="125"/>
    </row>
    <row r="125" spans="1:8" ht="18" customHeight="1" x14ac:dyDescent="0.2">
      <c r="A125" s="72"/>
      <c r="B125" s="21"/>
      <c r="C125" s="408"/>
      <c r="D125" s="408"/>
      <c r="E125" s="408"/>
      <c r="F125" s="408"/>
      <c r="G125" s="409"/>
      <c r="H125" s="125"/>
    </row>
    <row r="126" spans="1:8" ht="18" customHeight="1" x14ac:dyDescent="0.2">
      <c r="A126" s="72">
        <v>7850</v>
      </c>
      <c r="B126" s="75" t="s">
        <v>2291</v>
      </c>
      <c r="C126" s="408"/>
      <c r="D126" s="408"/>
      <c r="E126" s="408"/>
      <c r="F126" s="408"/>
      <c r="G126" s="409"/>
      <c r="H126" s="125"/>
    </row>
    <row r="127" spans="1:8" ht="18" customHeight="1" x14ac:dyDescent="0.2">
      <c r="A127" s="72"/>
      <c r="B127" s="21"/>
      <c r="C127" s="408"/>
      <c r="D127" s="408"/>
      <c r="E127" s="408"/>
      <c r="F127" s="408"/>
      <c r="G127" s="409"/>
      <c r="H127" s="125">
        <f>+C127+D127+E127-F127-G127</f>
        <v>0</v>
      </c>
    </row>
    <row r="128" spans="1:8" ht="18" customHeight="1" x14ac:dyDescent="0.2">
      <c r="A128" s="72"/>
      <c r="B128" s="21"/>
      <c r="C128" s="408"/>
      <c r="D128" s="408"/>
      <c r="E128" s="408"/>
      <c r="F128" s="408"/>
      <c r="G128" s="409"/>
      <c r="H128" s="125">
        <f>+C128+D128+E128-F128-G128</f>
        <v>0</v>
      </c>
    </row>
    <row r="129" spans="1:8" ht="18" customHeight="1" x14ac:dyDescent="0.2">
      <c r="A129" s="72"/>
      <c r="B129" s="21"/>
      <c r="C129" s="408"/>
      <c r="D129" s="408"/>
      <c r="E129" s="408"/>
      <c r="F129" s="408"/>
      <c r="G129" s="409"/>
      <c r="H129" s="125">
        <f>+C129+D129+E129-F129-G129</f>
        <v>0</v>
      </c>
    </row>
    <row r="130" spans="1:8" ht="18" customHeight="1" x14ac:dyDescent="0.2">
      <c r="A130" s="72"/>
      <c r="B130" s="21"/>
      <c r="C130" s="408"/>
      <c r="D130" s="408"/>
      <c r="E130" s="408"/>
      <c r="F130" s="408"/>
      <c r="G130" s="409"/>
      <c r="H130" s="125">
        <f>+C130+D130+E130-F130-G130</f>
        <v>0</v>
      </c>
    </row>
    <row r="131" spans="1:8" ht="18" customHeight="1" x14ac:dyDescent="0.2">
      <c r="A131" s="72">
        <v>7900</v>
      </c>
      <c r="B131" s="75" t="s">
        <v>2292</v>
      </c>
      <c r="C131" s="408"/>
      <c r="D131" s="408"/>
      <c r="E131" s="408"/>
      <c r="F131" s="408"/>
      <c r="G131" s="409"/>
      <c r="H131" s="125"/>
    </row>
    <row r="132" spans="1:8" ht="18" customHeight="1" x14ac:dyDescent="0.2">
      <c r="A132" s="72">
        <v>7910</v>
      </c>
      <c r="B132" s="21" t="s">
        <v>993</v>
      </c>
      <c r="C132" s="408"/>
      <c r="D132" s="408"/>
      <c r="E132" s="408"/>
      <c r="F132" s="408"/>
      <c r="G132" s="409"/>
      <c r="H132" s="125">
        <f>+C132+D132+E132-F132-G132</f>
        <v>0</v>
      </c>
    </row>
    <row r="133" spans="1:8" ht="18" customHeight="1" thickBot="1" x14ac:dyDescent="0.25">
      <c r="A133" s="72">
        <v>7930</v>
      </c>
      <c r="B133" s="21" t="s">
        <v>994</v>
      </c>
      <c r="C133" s="410"/>
      <c r="D133" s="410"/>
      <c r="E133" s="410"/>
      <c r="F133" s="410"/>
      <c r="G133" s="411"/>
      <c r="H133" s="131">
        <f>+C133+D133+E133-F133-G133</f>
        <v>0</v>
      </c>
    </row>
    <row r="134" spans="1:8" ht="18" customHeight="1" thickBot="1" x14ac:dyDescent="0.25">
      <c r="A134" s="72"/>
      <c r="B134" s="75" t="s">
        <v>2293</v>
      </c>
      <c r="C134" s="130">
        <f t="shared" ref="C134:H134" si="10">SUM(C89:C133)</f>
        <v>0</v>
      </c>
      <c r="D134" s="130">
        <f t="shared" si="10"/>
        <v>0</v>
      </c>
      <c r="E134" s="130">
        <f t="shared" si="10"/>
        <v>0</v>
      </c>
      <c r="F134" s="130">
        <f t="shared" si="10"/>
        <v>0</v>
      </c>
      <c r="G134" s="130">
        <f t="shared" si="10"/>
        <v>0</v>
      </c>
      <c r="H134" s="130">
        <f t="shared" si="10"/>
        <v>0</v>
      </c>
    </row>
    <row r="135" spans="1:8" ht="18" customHeight="1" x14ac:dyDescent="0.2">
      <c r="A135" s="72">
        <v>8000</v>
      </c>
      <c r="B135" s="75" t="s">
        <v>475</v>
      </c>
      <c r="C135" s="408"/>
      <c r="D135" s="408"/>
      <c r="E135" s="408"/>
      <c r="F135" s="408"/>
      <c r="G135" s="409"/>
      <c r="H135" s="125"/>
    </row>
    <row r="136" spans="1:8" ht="18" customHeight="1" x14ac:dyDescent="0.2">
      <c r="A136" s="72"/>
      <c r="B136" s="21"/>
      <c r="C136" s="408"/>
      <c r="D136" s="408"/>
      <c r="E136" s="408"/>
      <c r="F136" s="408"/>
      <c r="G136" s="409"/>
      <c r="H136" s="125">
        <f>+C136+D136+E136-F136-G136</f>
        <v>0</v>
      </c>
    </row>
    <row r="137" spans="1:8" ht="18" customHeight="1" x14ac:dyDescent="0.2">
      <c r="A137" s="72"/>
      <c r="B137" s="21"/>
      <c r="C137" s="408"/>
      <c r="D137" s="408"/>
      <c r="E137" s="408"/>
      <c r="F137" s="408"/>
      <c r="G137" s="409"/>
      <c r="H137" s="125">
        <f>+C137+D137+E137-F137-G137</f>
        <v>0</v>
      </c>
    </row>
    <row r="138" spans="1:8" ht="18" customHeight="1" x14ac:dyDescent="0.2">
      <c r="A138" s="72"/>
      <c r="B138" s="21"/>
      <c r="C138" s="408"/>
      <c r="D138" s="408"/>
      <c r="E138" s="408"/>
      <c r="F138" s="408"/>
      <c r="G138" s="409"/>
      <c r="H138" s="125">
        <f>+C138+D138+E138-F138-G138</f>
        <v>0</v>
      </c>
    </row>
    <row r="139" spans="1:8" ht="18" customHeight="1" thickBot="1" x14ac:dyDescent="0.25">
      <c r="A139" s="72"/>
      <c r="B139" s="21"/>
      <c r="C139" s="410"/>
      <c r="D139" s="410"/>
      <c r="E139" s="410"/>
      <c r="F139" s="410"/>
      <c r="G139" s="411"/>
      <c r="H139" s="131"/>
    </row>
    <row r="140" spans="1:8" ht="18" customHeight="1" thickBot="1" x14ac:dyDescent="0.25">
      <c r="A140" s="72"/>
      <c r="B140" s="75" t="s">
        <v>13</v>
      </c>
      <c r="C140" s="134">
        <f t="shared" ref="C140:H140" si="11">SUM(C135:C139)</f>
        <v>0</v>
      </c>
      <c r="D140" s="134">
        <f t="shared" si="11"/>
        <v>0</v>
      </c>
      <c r="E140" s="134">
        <f t="shared" si="11"/>
        <v>0</v>
      </c>
      <c r="F140" s="134">
        <f t="shared" si="11"/>
        <v>0</v>
      </c>
      <c r="G140" s="134">
        <f t="shared" si="11"/>
        <v>0</v>
      </c>
      <c r="H140" s="134">
        <f t="shared" si="11"/>
        <v>0</v>
      </c>
    </row>
    <row r="141" spans="1:8" ht="18" customHeight="1" thickBot="1" x14ac:dyDescent="0.25">
      <c r="A141" s="72"/>
      <c r="B141" s="75" t="s">
        <v>3</v>
      </c>
      <c r="C141" s="135">
        <f t="shared" ref="C141:H141" si="12">+C6+C61+C69+C75+C84+C88+C134+C140</f>
        <v>0</v>
      </c>
      <c r="D141" s="135">
        <f t="shared" si="12"/>
        <v>0</v>
      </c>
      <c r="E141" s="135">
        <f t="shared" si="12"/>
        <v>0</v>
      </c>
      <c r="F141" s="135">
        <f t="shared" si="12"/>
        <v>0</v>
      </c>
      <c r="G141" s="135">
        <f t="shared" si="12"/>
        <v>0</v>
      </c>
      <c r="H141" s="135">
        <f t="shared" si="12"/>
        <v>0</v>
      </c>
    </row>
    <row r="142" spans="1:8" ht="18" customHeight="1" thickTop="1" thickBot="1" x14ac:dyDescent="0.25">
      <c r="A142" s="73"/>
      <c r="B142" s="20"/>
      <c r="C142" s="119"/>
      <c r="D142" s="119"/>
      <c r="E142" s="119"/>
      <c r="F142" s="119"/>
      <c r="G142" s="116"/>
      <c r="H142" s="116"/>
    </row>
    <row r="143" spans="1:8" ht="18" customHeight="1" thickBot="1" x14ac:dyDescent="0.25">
      <c r="A143" s="32"/>
      <c r="B143" s="17"/>
    </row>
    <row r="144" spans="1:8" ht="18" customHeight="1" x14ac:dyDescent="0.2">
      <c r="A144" s="60" t="s">
        <v>22</v>
      </c>
      <c r="B144" s="43"/>
      <c r="C144" s="43"/>
      <c r="D144" s="43"/>
      <c r="E144" s="43"/>
      <c r="F144" s="43"/>
      <c r="G144" s="43"/>
      <c r="H144" s="59"/>
    </row>
    <row r="145" spans="1:8" ht="18" customHeight="1" thickBot="1" x14ac:dyDescent="0.25">
      <c r="A145" s="29"/>
      <c r="B145" s="1"/>
      <c r="C145" s="1"/>
      <c r="D145" s="1"/>
      <c r="E145" s="1"/>
      <c r="F145" s="1"/>
      <c r="G145" s="1"/>
      <c r="H145" s="18"/>
    </row>
    <row r="146" spans="1:8" ht="24.95" customHeight="1" x14ac:dyDescent="0.2">
      <c r="A146" s="78" t="s">
        <v>995</v>
      </c>
      <c r="B146" s="74" t="s">
        <v>151</v>
      </c>
      <c r="C146" s="43" t="s">
        <v>75</v>
      </c>
      <c r="D146" s="59"/>
      <c r="E146" s="43" t="s">
        <v>77</v>
      </c>
      <c r="F146" s="59"/>
      <c r="G146" s="113" t="s">
        <v>988</v>
      </c>
      <c r="H146" s="77"/>
    </row>
    <row r="147" spans="1:8" ht="18" customHeight="1" x14ac:dyDescent="0.2">
      <c r="A147" s="21">
        <v>7820</v>
      </c>
      <c r="B147" s="21" t="s">
        <v>353</v>
      </c>
      <c r="D147" s="19"/>
      <c r="F147" s="19"/>
      <c r="H147" s="19"/>
    </row>
    <row r="148" spans="1:8" ht="18" customHeight="1" x14ac:dyDescent="0.2">
      <c r="A148" s="21">
        <v>7830</v>
      </c>
      <c r="B148" s="21" t="s">
        <v>991</v>
      </c>
      <c r="D148" s="19"/>
      <c r="F148" s="19"/>
      <c r="H148" s="19"/>
    </row>
    <row r="149" spans="1:8" ht="18" customHeight="1" thickBot="1" x14ac:dyDescent="0.25">
      <c r="A149" s="20">
        <v>7840</v>
      </c>
      <c r="B149" s="20" t="s">
        <v>992</v>
      </c>
      <c r="C149" s="1"/>
      <c r="D149" s="18"/>
      <c r="E149" s="1"/>
      <c r="F149" s="18"/>
      <c r="G149" s="1"/>
      <c r="H149" s="18"/>
    </row>
    <row r="150" spans="1:8" ht="18" customHeight="1" thickBot="1" x14ac:dyDescent="0.25">
      <c r="A150" s="61" t="s">
        <v>472</v>
      </c>
      <c r="B150" s="1"/>
      <c r="C150" s="1"/>
      <c r="D150" s="1"/>
      <c r="E150" s="1"/>
      <c r="F150" s="1"/>
      <c r="G150" s="1"/>
      <c r="H150" s="18"/>
    </row>
    <row r="158" spans="1:8" ht="15.75" x14ac:dyDescent="0.25">
      <c r="A158" s="108" t="s">
        <v>1707</v>
      </c>
      <c r="B158" s="2"/>
      <c r="C158" s="2"/>
      <c r="D158" s="2"/>
      <c r="E158" s="2"/>
      <c r="F158" s="2"/>
      <c r="G158" s="2"/>
      <c r="H158" s="2"/>
    </row>
  </sheetData>
  <sheetProtection sheet="1" formatCells="0" formatColumns="0" formatRows="0" insertRows="0" deleteRows="0"/>
  <customSheetViews>
    <customSheetView guid="{FC3B3501-CA52-40D7-B049-0E027A15B235}">
      <pane xSplit="2" ySplit="5" topLeftCell="C72" activePane="bottomRight" state="frozen"/>
      <selection pane="bottomRight" activeCell="I142" sqref="I142"/>
      <rowBreaks count="2" manualBreakCount="2">
        <brk id="63" max="16383" man="1"/>
        <brk id="114" max="16383" man="1"/>
      </rowBreaks>
      <pageMargins left="0.25" right="0.25" top="0.25" bottom="0.25" header="0.5" footer="0.5"/>
      <printOptions horizontalCentered="1" verticalCentered="1" gridLines="1"/>
      <pageSetup scale="63"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63" orientation="portrait" horizontalDpi="360" verticalDpi="360" r:id="rId2"/>
  <headerFooter alignWithMargins="0"/>
  <rowBreaks count="2" manualBreakCount="2">
    <brk id="63" max="16383" man="1"/>
    <brk id="114" max="16383"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2"/>
  <dimension ref="A1:F48"/>
  <sheetViews>
    <sheetView workbookViewId="0">
      <selection activeCell="A2" sqref="A2"/>
    </sheetView>
  </sheetViews>
  <sheetFormatPr defaultRowHeight="12.75" x14ac:dyDescent="0.2"/>
  <cols>
    <col min="1" max="1" width="25.7109375" customWidth="1"/>
    <col min="2" max="6" width="14.7109375" customWidth="1"/>
  </cols>
  <sheetData>
    <row r="1" spans="1:6" ht="18" x14ac:dyDescent="0.25">
      <c r="A1" s="65" t="s">
        <v>23</v>
      </c>
      <c r="B1" s="79"/>
      <c r="C1" s="79"/>
      <c r="D1" s="79"/>
      <c r="E1" s="79"/>
      <c r="F1" s="80"/>
    </row>
    <row r="2" spans="1:6" ht="18" x14ac:dyDescent="0.25">
      <c r="A2" s="68" t="s">
        <v>24</v>
      </c>
      <c r="B2" s="4"/>
      <c r="C2" s="4"/>
      <c r="D2" s="4"/>
      <c r="E2" s="4"/>
      <c r="F2" s="81"/>
    </row>
    <row r="3" spans="1:6" ht="18.75" thickBot="1" x14ac:dyDescent="0.3">
      <c r="A3" s="82" t="str">
        <f>+'GW-STATEMENT NET POSITION(13)'!A3</f>
        <v>FISCAL YEAR ENDING JUNE 30, 2024</v>
      </c>
      <c r="B3" s="4"/>
      <c r="C3" s="4"/>
      <c r="D3" s="4"/>
      <c r="E3" s="4"/>
      <c r="F3" s="81"/>
    </row>
    <row r="4" spans="1:6" ht="18" x14ac:dyDescent="0.25">
      <c r="A4" s="65"/>
      <c r="B4" s="65"/>
      <c r="C4" s="79"/>
      <c r="D4" s="79"/>
      <c r="E4" s="79"/>
      <c r="F4" s="86"/>
    </row>
    <row r="5" spans="1:6" ht="13.5" thickBot="1" x14ac:dyDescent="0.25">
      <c r="A5" s="44"/>
      <c r="B5" s="85" t="s">
        <v>25</v>
      </c>
      <c r="C5" s="12"/>
      <c r="D5" s="12"/>
      <c r="E5" s="12"/>
      <c r="F5" s="21"/>
    </row>
    <row r="6" spans="1:6" ht="39.950000000000003" customHeight="1" thickBot="1" x14ac:dyDescent="0.25">
      <c r="A6" s="450" t="s">
        <v>1385</v>
      </c>
      <c r="B6" s="181"/>
      <c r="C6" s="182"/>
      <c r="D6" s="182"/>
      <c r="E6" s="183"/>
      <c r="F6" s="121" t="s">
        <v>211</v>
      </c>
    </row>
    <row r="7" spans="1:6" ht="25.5" x14ac:dyDescent="0.2">
      <c r="A7" s="83" t="s">
        <v>212</v>
      </c>
      <c r="B7" s="136"/>
      <c r="C7" s="129"/>
      <c r="D7" s="129"/>
      <c r="E7" s="137"/>
      <c r="F7" s="129">
        <f>SUM(B7:E7)</f>
        <v>0</v>
      </c>
    </row>
    <row r="8" spans="1:6" ht="25.5" x14ac:dyDescent="0.2">
      <c r="A8" s="83" t="s">
        <v>113</v>
      </c>
      <c r="B8" s="136"/>
      <c r="C8" s="129"/>
      <c r="D8" s="129"/>
      <c r="E8" s="137"/>
      <c r="F8" s="129">
        <f t="shared" ref="F8:F20" si="0">SUM(B8:E8)</f>
        <v>0</v>
      </c>
    </row>
    <row r="9" spans="1:6" x14ac:dyDescent="0.2">
      <c r="A9" s="44" t="s">
        <v>213</v>
      </c>
      <c r="B9" s="136"/>
      <c r="C9" s="129"/>
      <c r="D9" s="129"/>
      <c r="E9" s="137"/>
      <c r="F9" s="129">
        <f t="shared" si="0"/>
        <v>0</v>
      </c>
    </row>
    <row r="10" spans="1:6" x14ac:dyDescent="0.2">
      <c r="A10" s="44" t="s">
        <v>1000</v>
      </c>
      <c r="B10" s="136"/>
      <c r="C10" s="129"/>
      <c r="D10" s="129"/>
      <c r="E10" s="137"/>
      <c r="F10" s="129">
        <f t="shared" si="0"/>
        <v>0</v>
      </c>
    </row>
    <row r="11" spans="1:6" x14ac:dyDescent="0.2">
      <c r="A11" s="44"/>
      <c r="B11" s="136"/>
      <c r="C11" s="129"/>
      <c r="D11" s="129"/>
      <c r="E11" s="137"/>
      <c r="F11" s="129">
        <f t="shared" si="0"/>
        <v>0</v>
      </c>
    </row>
    <row r="12" spans="1:6" x14ac:dyDescent="0.2">
      <c r="A12" s="44"/>
      <c r="B12" s="136"/>
      <c r="C12" s="129"/>
      <c r="D12" s="129"/>
      <c r="E12" s="137"/>
      <c r="F12" s="129">
        <f t="shared" si="0"/>
        <v>0</v>
      </c>
    </row>
    <row r="13" spans="1:6" ht="13.5" thickBot="1" x14ac:dyDescent="0.25">
      <c r="A13" s="44"/>
      <c r="B13" s="138"/>
      <c r="C13" s="130"/>
      <c r="D13" s="130"/>
      <c r="E13" s="122"/>
      <c r="F13" s="130">
        <f t="shared" si="0"/>
        <v>0</v>
      </c>
    </row>
    <row r="14" spans="1:6" ht="13.5" thickBot="1" x14ac:dyDescent="0.25">
      <c r="A14" s="84" t="s">
        <v>214</v>
      </c>
      <c r="B14" s="138">
        <f>SUM(B8:B13)</f>
        <v>0</v>
      </c>
      <c r="C14" s="138">
        <f>SUM(C8:C13)</f>
        <v>0</v>
      </c>
      <c r="D14" s="138">
        <f>SUM(D8:D13)</f>
        <v>0</v>
      </c>
      <c r="E14" s="138">
        <f>SUM(E8:E13)</f>
        <v>0</v>
      </c>
      <c r="F14" s="134">
        <f>SUM(F8:F13)</f>
        <v>0</v>
      </c>
    </row>
    <row r="15" spans="1:6" ht="25.5" x14ac:dyDescent="0.2">
      <c r="A15" s="83" t="s">
        <v>318</v>
      </c>
      <c r="B15" s="136"/>
      <c r="C15" s="129"/>
      <c r="D15" s="129"/>
      <c r="E15" s="137"/>
      <c r="F15" s="129">
        <f t="shared" si="0"/>
        <v>0</v>
      </c>
    </row>
    <row r="16" spans="1:6" x14ac:dyDescent="0.2">
      <c r="A16" s="44" t="s">
        <v>1000</v>
      </c>
      <c r="B16" s="136"/>
      <c r="C16" s="129"/>
      <c r="D16" s="129"/>
      <c r="E16" s="137"/>
      <c r="F16" s="129">
        <f t="shared" si="0"/>
        <v>0</v>
      </c>
    </row>
    <row r="17" spans="1:6" x14ac:dyDescent="0.2">
      <c r="A17" s="44"/>
      <c r="B17" s="136"/>
      <c r="C17" s="129"/>
      <c r="D17" s="129"/>
      <c r="E17" s="137"/>
      <c r="F17" s="129">
        <f t="shared" si="0"/>
        <v>0</v>
      </c>
    </row>
    <row r="18" spans="1:6" x14ac:dyDescent="0.2">
      <c r="A18" s="44"/>
      <c r="B18" s="136"/>
      <c r="C18" s="129"/>
      <c r="D18" s="129"/>
      <c r="E18" s="137"/>
      <c r="F18" s="129">
        <f t="shared" si="0"/>
        <v>0</v>
      </c>
    </row>
    <row r="19" spans="1:6" x14ac:dyDescent="0.2">
      <c r="A19" s="44"/>
      <c r="B19" s="136"/>
      <c r="C19" s="129"/>
      <c r="D19" s="129"/>
      <c r="E19" s="137"/>
      <c r="F19" s="129">
        <f t="shared" si="0"/>
        <v>0</v>
      </c>
    </row>
    <row r="20" spans="1:6" ht="13.5" thickBot="1" x14ac:dyDescent="0.25">
      <c r="A20" s="44"/>
      <c r="B20" s="138"/>
      <c r="C20" s="130"/>
      <c r="D20" s="130"/>
      <c r="E20" s="122"/>
      <c r="F20" s="130">
        <f t="shared" si="0"/>
        <v>0</v>
      </c>
    </row>
    <row r="21" spans="1:6" ht="13.5" thickBot="1" x14ac:dyDescent="0.25">
      <c r="A21" s="84" t="s">
        <v>215</v>
      </c>
      <c r="B21" s="139">
        <f>SUM(B15:B20)</f>
        <v>0</v>
      </c>
      <c r="C21" s="139">
        <f>SUM(C15:C20)</f>
        <v>0</v>
      </c>
      <c r="D21" s="139">
        <f>SUM(D15:D20)</f>
        <v>0</v>
      </c>
      <c r="E21" s="139">
        <f>SUM(E15:E20)</f>
        <v>0</v>
      </c>
      <c r="F21" s="134">
        <f>SUM(F15:F20)</f>
        <v>0</v>
      </c>
    </row>
    <row r="22" spans="1:6" ht="26.25" thickBot="1" x14ac:dyDescent="0.25">
      <c r="A22" s="83" t="s">
        <v>216</v>
      </c>
      <c r="B22" s="139">
        <f>+B7+B14-B21</f>
        <v>0</v>
      </c>
      <c r="C22" s="139">
        <f>+C7+C14-C21</f>
        <v>0</v>
      </c>
      <c r="D22" s="139">
        <f>+D7+D14-D21</f>
        <v>0</v>
      </c>
      <c r="E22" s="139">
        <f>+E7+E14-E21</f>
        <v>0</v>
      </c>
      <c r="F22" s="134">
        <f>+F7+F14-F21</f>
        <v>0</v>
      </c>
    </row>
    <row r="23" spans="1:6" ht="25.5" x14ac:dyDescent="0.2">
      <c r="A23" s="83" t="s">
        <v>114</v>
      </c>
      <c r="B23" s="136"/>
      <c r="C23" s="129"/>
      <c r="D23" s="129"/>
      <c r="E23" s="137"/>
      <c r="F23" s="129">
        <f>SUM(B23:E23)</f>
        <v>0</v>
      </c>
    </row>
    <row r="24" spans="1:6" x14ac:dyDescent="0.2">
      <c r="A24" s="44"/>
      <c r="B24" s="136"/>
      <c r="C24" s="129"/>
      <c r="D24" s="129"/>
      <c r="E24" s="137"/>
      <c r="F24" s="129">
        <f t="shared" ref="F24:F31" si="1">SUM(B24:E24)</f>
        <v>0</v>
      </c>
    </row>
    <row r="25" spans="1:6" x14ac:dyDescent="0.2">
      <c r="A25" s="44"/>
      <c r="B25" s="136"/>
      <c r="C25" s="129"/>
      <c r="D25" s="129"/>
      <c r="E25" s="137"/>
      <c r="F25" s="129">
        <f t="shared" si="1"/>
        <v>0</v>
      </c>
    </row>
    <row r="26" spans="1:6" x14ac:dyDescent="0.2">
      <c r="A26" s="44"/>
      <c r="B26" s="136"/>
      <c r="C26" s="129"/>
      <c r="D26" s="129"/>
      <c r="E26" s="137"/>
      <c r="F26" s="129">
        <f t="shared" si="1"/>
        <v>0</v>
      </c>
    </row>
    <row r="27" spans="1:6" x14ac:dyDescent="0.2">
      <c r="A27" s="44"/>
      <c r="B27" s="136"/>
      <c r="C27" s="129"/>
      <c r="D27" s="129"/>
      <c r="E27" s="137"/>
      <c r="F27" s="129">
        <f t="shared" si="1"/>
        <v>0</v>
      </c>
    </row>
    <row r="28" spans="1:6" x14ac:dyDescent="0.2">
      <c r="A28" s="44"/>
      <c r="B28" s="136"/>
      <c r="C28" s="129"/>
      <c r="D28" s="129"/>
      <c r="E28" s="137"/>
      <c r="F28" s="129">
        <f t="shared" si="1"/>
        <v>0</v>
      </c>
    </row>
    <row r="29" spans="1:6" x14ac:dyDescent="0.2">
      <c r="A29" s="44"/>
      <c r="B29" s="136"/>
      <c r="C29" s="129"/>
      <c r="D29" s="129"/>
      <c r="E29" s="137"/>
      <c r="F29" s="129">
        <f t="shared" si="1"/>
        <v>0</v>
      </c>
    </row>
    <row r="30" spans="1:6" x14ac:dyDescent="0.2">
      <c r="A30" s="44"/>
      <c r="B30" s="136"/>
      <c r="C30" s="129"/>
      <c r="D30" s="129"/>
      <c r="E30" s="137"/>
      <c r="F30" s="129">
        <f t="shared" si="1"/>
        <v>0</v>
      </c>
    </row>
    <row r="31" spans="1:6" ht="13.5" thickBot="1" x14ac:dyDescent="0.25">
      <c r="A31" s="44"/>
      <c r="B31" s="138"/>
      <c r="C31" s="130"/>
      <c r="D31" s="130"/>
      <c r="E31" s="122"/>
      <c r="F31" s="130">
        <f t="shared" si="1"/>
        <v>0</v>
      </c>
    </row>
    <row r="32" spans="1:6" ht="13.5" thickBot="1" x14ac:dyDescent="0.25">
      <c r="A32" s="84" t="s">
        <v>214</v>
      </c>
      <c r="B32" s="139">
        <f>SUM(B23:B31)</f>
        <v>0</v>
      </c>
      <c r="C32" s="139">
        <f>SUM(C23:C31)</f>
        <v>0</v>
      </c>
      <c r="D32" s="139">
        <f>SUM(D23:D31)</f>
        <v>0</v>
      </c>
      <c r="E32" s="139">
        <f>SUM(E23:E31)</f>
        <v>0</v>
      </c>
      <c r="F32" s="134">
        <f>SUM(F23:F31)</f>
        <v>0</v>
      </c>
    </row>
    <row r="33" spans="1:6" ht="26.25" thickBot="1" x14ac:dyDescent="0.25">
      <c r="A33" s="83" t="s">
        <v>221</v>
      </c>
      <c r="B33" s="139">
        <f>+B22+B32</f>
        <v>0</v>
      </c>
      <c r="C33" s="139">
        <f>+C22+C32</f>
        <v>0</v>
      </c>
      <c r="D33" s="139">
        <f>+D22+D32</f>
        <v>0</v>
      </c>
      <c r="E33" s="139">
        <f>+E22+E32</f>
        <v>0</v>
      </c>
      <c r="F33" s="134">
        <f>+F22+F32</f>
        <v>0</v>
      </c>
    </row>
    <row r="34" spans="1:6" ht="38.25" x14ac:dyDescent="0.2">
      <c r="A34" s="83" t="s">
        <v>677</v>
      </c>
      <c r="B34" s="136"/>
      <c r="C34" s="129"/>
      <c r="D34" s="129"/>
      <c r="E34" s="137"/>
      <c r="F34" s="129">
        <f>SUM(B34:E34)</f>
        <v>0</v>
      </c>
    </row>
    <row r="35" spans="1:6" x14ac:dyDescent="0.2">
      <c r="A35" s="44"/>
      <c r="B35" s="136"/>
      <c r="C35" s="129"/>
      <c r="D35" s="129"/>
      <c r="E35" s="137"/>
      <c r="F35" s="129">
        <f>SUM(B35:E35)</f>
        <v>0</v>
      </c>
    </row>
    <row r="36" spans="1:6" x14ac:dyDescent="0.2">
      <c r="A36" s="44"/>
      <c r="B36" s="136"/>
      <c r="C36" s="129"/>
      <c r="D36" s="129"/>
      <c r="E36" s="137"/>
      <c r="F36" s="129">
        <f t="shared" ref="F36:F41" si="2">SUM(B36:E36)</f>
        <v>0</v>
      </c>
    </row>
    <row r="37" spans="1:6" x14ac:dyDescent="0.2">
      <c r="A37" s="44"/>
      <c r="B37" s="136"/>
      <c r="C37" s="129"/>
      <c r="D37" s="129"/>
      <c r="E37" s="137"/>
      <c r="F37" s="129">
        <f t="shared" si="2"/>
        <v>0</v>
      </c>
    </row>
    <row r="38" spans="1:6" x14ac:dyDescent="0.2">
      <c r="A38" s="44"/>
      <c r="B38" s="136"/>
      <c r="C38" s="129"/>
      <c r="D38" s="129"/>
      <c r="E38" s="137"/>
      <c r="F38" s="129">
        <f t="shared" si="2"/>
        <v>0</v>
      </c>
    </row>
    <row r="39" spans="1:6" x14ac:dyDescent="0.2">
      <c r="A39" s="44"/>
      <c r="B39" s="136"/>
      <c r="C39" s="129"/>
      <c r="D39" s="129"/>
      <c r="E39" s="137"/>
      <c r="F39" s="129">
        <f t="shared" si="2"/>
        <v>0</v>
      </c>
    </row>
    <row r="40" spans="1:6" x14ac:dyDescent="0.2">
      <c r="A40" s="44"/>
      <c r="B40" s="136"/>
      <c r="C40" s="129"/>
      <c r="D40" s="129"/>
      <c r="E40" s="137"/>
      <c r="F40" s="129">
        <f t="shared" si="2"/>
        <v>0</v>
      </c>
    </row>
    <row r="41" spans="1:6" ht="13.5" thickBot="1" x14ac:dyDescent="0.25">
      <c r="A41" s="44"/>
      <c r="B41" s="138"/>
      <c r="C41" s="130"/>
      <c r="D41" s="130"/>
      <c r="E41" s="122"/>
      <c r="F41" s="130">
        <f t="shared" si="2"/>
        <v>0</v>
      </c>
    </row>
    <row r="42" spans="1:6" ht="13.5" thickBot="1" x14ac:dyDescent="0.25">
      <c r="A42" s="84" t="s">
        <v>214</v>
      </c>
      <c r="B42" s="138">
        <f>SUM(B34:B41)</f>
        <v>0</v>
      </c>
      <c r="C42" s="138">
        <f>SUM(C34:C41)</f>
        <v>0</v>
      </c>
      <c r="D42" s="138">
        <f>SUM(D34:D41)</f>
        <v>0</v>
      </c>
      <c r="E42" s="138">
        <f>SUM(E34:E41)</f>
        <v>0</v>
      </c>
      <c r="F42" s="134">
        <f>SUM(F34:F41)</f>
        <v>0</v>
      </c>
    </row>
    <row r="43" spans="1:6" ht="26.25" thickBot="1" x14ac:dyDescent="0.25">
      <c r="A43" s="87" t="s">
        <v>115</v>
      </c>
      <c r="B43" s="138">
        <f>+B33+B42</f>
        <v>0</v>
      </c>
      <c r="C43" s="138">
        <f>+C33+C42</f>
        <v>0</v>
      </c>
      <c r="D43" s="138">
        <f>+D33+D42</f>
        <v>0</v>
      </c>
      <c r="E43" s="138">
        <f>+E33+E42</f>
        <v>0</v>
      </c>
      <c r="F43" s="134">
        <f>+F33+F42</f>
        <v>0</v>
      </c>
    </row>
    <row r="44" spans="1:6" ht="13.5" thickBot="1" x14ac:dyDescent="0.25">
      <c r="A44" s="1680" t="s">
        <v>1517</v>
      </c>
      <c r="B44" s="1681"/>
      <c r="C44" s="1681"/>
      <c r="D44" s="1681"/>
      <c r="E44" s="1681"/>
      <c r="F44" s="1682"/>
    </row>
    <row r="45" spans="1:6" x14ac:dyDescent="0.2">
      <c r="A45" s="224"/>
      <c r="B45" s="224"/>
      <c r="C45" s="224"/>
      <c r="D45" s="224"/>
      <c r="E45" s="224"/>
      <c r="F45" s="224"/>
    </row>
    <row r="46" spans="1:6" x14ac:dyDescent="0.2">
      <c r="A46" s="1238" t="s">
        <v>1599</v>
      </c>
      <c r="B46" s="1238"/>
      <c r="C46" s="1238"/>
      <c r="D46" s="1238"/>
      <c r="E46" s="1238"/>
      <c r="F46" s="1238"/>
    </row>
    <row r="48" spans="1:6" ht="15.75" x14ac:dyDescent="0.25">
      <c r="A48" s="108" t="s">
        <v>1708</v>
      </c>
      <c r="B48" s="2"/>
      <c r="C48" s="2"/>
      <c r="D48" s="2"/>
      <c r="E48" s="2"/>
      <c r="F48" s="2"/>
    </row>
  </sheetData>
  <customSheetViews>
    <customSheetView guid="{FC3B3501-CA52-40D7-B049-0E027A15B235}">
      <selection activeCell="K42" sqref="K42"/>
      <pageMargins left="0.5" right="0.5" top="0.5" bottom="0.25" header="0" footer="0"/>
      <printOptions horizontalCentered="1" gridLines="1"/>
      <pageSetup scale="95" orientation="portrait" horizontalDpi="360" verticalDpi="360" r:id="rId1"/>
      <headerFooter alignWithMargins="0"/>
    </customSheetView>
  </customSheetViews>
  <mergeCells count="2">
    <mergeCell ref="A44:F44"/>
    <mergeCell ref="A46:F46"/>
  </mergeCells>
  <phoneticPr fontId="0" type="noConversion"/>
  <printOptions horizontalCentered="1" gridLines="1"/>
  <pageMargins left="0.5" right="0.5" top="0.5" bottom="0.25" header="0" footer="0"/>
  <pageSetup scale="95"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2.75" x14ac:dyDescent="0.2"/>
  <sheetData>
    <row r="1" spans="1:11" ht="60" x14ac:dyDescent="0.8">
      <c r="A1" s="1335" t="s">
        <v>79</v>
      </c>
      <c r="B1" s="1238"/>
      <c r="C1" s="1238"/>
      <c r="D1" s="1238"/>
      <c r="E1" s="1238"/>
      <c r="F1" s="1238"/>
      <c r="G1" s="1238"/>
      <c r="H1" s="1238"/>
      <c r="I1" s="1238"/>
      <c r="J1" s="1238"/>
      <c r="K1" s="1238"/>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335" t="s">
        <v>815</v>
      </c>
      <c r="B4" s="1236"/>
      <c r="C4" s="1236"/>
      <c r="D4" s="1236"/>
      <c r="E4" s="1236"/>
      <c r="F4" s="1236"/>
      <c r="G4" s="1236"/>
      <c r="H4" s="1236"/>
      <c r="I4" s="1236"/>
      <c r="J4" s="1236"/>
      <c r="K4" s="1236"/>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335" t="s">
        <v>49</v>
      </c>
      <c r="B8" s="1236"/>
      <c r="C8" s="1236"/>
      <c r="D8" s="1236"/>
      <c r="E8" s="1236"/>
      <c r="F8" s="1236"/>
      <c r="G8" s="1236"/>
      <c r="H8" s="1236"/>
      <c r="I8" s="1236"/>
      <c r="J8" s="1236"/>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30" sqref="A30"/>
    </sheetView>
  </sheetViews>
  <sheetFormatPr defaultRowHeight="12.75" x14ac:dyDescent="0.2"/>
  <cols>
    <col min="1" max="2" width="15.7109375" customWidth="1"/>
  </cols>
  <sheetData>
    <row r="1" spans="1:11" ht="13.5" thickBot="1" x14ac:dyDescent="0.25"/>
    <row r="2" spans="1:11" ht="18" x14ac:dyDescent="0.25">
      <c r="A2" s="88" t="s">
        <v>50</v>
      </c>
      <c r="B2" s="56"/>
      <c r="C2" s="56"/>
      <c r="D2" s="56"/>
      <c r="E2" s="56"/>
      <c r="F2" s="56"/>
      <c r="G2" s="56"/>
      <c r="H2" s="56"/>
      <c r="I2" s="56"/>
      <c r="J2" s="56"/>
      <c r="K2" s="62"/>
    </row>
    <row r="3" spans="1:11" ht="13.5" thickBot="1" x14ac:dyDescent="0.25">
      <c r="A3" s="85" t="s">
        <v>1556</v>
      </c>
      <c r="B3" s="11"/>
      <c r="C3" s="11"/>
      <c r="D3" s="11"/>
      <c r="E3" s="11"/>
      <c r="F3" s="11"/>
      <c r="G3" s="11"/>
      <c r="H3" s="11"/>
      <c r="I3" s="11"/>
      <c r="J3" s="11"/>
      <c r="K3" s="90"/>
    </row>
    <row r="4" spans="1:11" ht="20.100000000000001" customHeight="1" x14ac:dyDescent="0.2">
      <c r="A4" s="93" t="s">
        <v>116</v>
      </c>
      <c r="B4" s="30"/>
      <c r="C4" s="30"/>
      <c r="D4" s="150"/>
      <c r="E4" s="50"/>
      <c r="F4" s="50"/>
      <c r="G4" s="50"/>
      <c r="H4" s="50"/>
      <c r="I4" s="50"/>
      <c r="J4" s="50"/>
      <c r="K4" s="51"/>
    </row>
    <row r="5" spans="1:11" ht="20.100000000000001" customHeight="1" x14ac:dyDescent="0.2">
      <c r="A5" s="28" t="s">
        <v>117</v>
      </c>
      <c r="B5" s="26"/>
      <c r="C5" s="26"/>
      <c r="D5" s="151"/>
      <c r="E5" s="41"/>
      <c r="F5" s="41"/>
      <c r="G5" s="41"/>
      <c r="H5" s="41"/>
      <c r="I5" s="41"/>
      <c r="J5" s="41"/>
      <c r="K5" s="152"/>
    </row>
    <row r="6" spans="1:11" ht="20.100000000000001" customHeight="1" x14ac:dyDescent="0.2">
      <c r="A6" s="28" t="s">
        <v>118</v>
      </c>
      <c r="B6" s="26"/>
      <c r="C6" s="26"/>
      <c r="D6" s="151"/>
      <c r="E6" s="41"/>
      <c r="F6" s="41"/>
      <c r="G6" s="41"/>
      <c r="H6" s="41"/>
      <c r="I6" s="41"/>
      <c r="J6" s="41"/>
      <c r="K6" s="152"/>
    </row>
    <row r="7" spans="1:11" ht="20.100000000000001" customHeight="1" x14ac:dyDescent="0.2">
      <c r="A7" s="28" t="s">
        <v>119</v>
      </c>
      <c r="B7" s="26"/>
      <c r="C7" s="26"/>
      <c r="D7" s="151"/>
      <c r="E7" s="41"/>
      <c r="F7" s="41"/>
      <c r="G7" s="41"/>
      <c r="H7" s="41"/>
      <c r="I7" s="41"/>
      <c r="J7" s="41"/>
      <c r="K7" s="152"/>
    </row>
    <row r="8" spans="1:11" ht="20.100000000000001" customHeight="1" x14ac:dyDescent="0.2">
      <c r="A8" s="28" t="s">
        <v>120</v>
      </c>
      <c r="B8" s="26"/>
      <c r="C8" s="26"/>
      <c r="D8" s="149"/>
      <c r="E8" s="41"/>
      <c r="F8" s="41"/>
      <c r="G8" s="41"/>
      <c r="H8" s="41"/>
      <c r="I8" s="41"/>
      <c r="J8" s="41"/>
      <c r="K8" s="152"/>
    </row>
    <row r="9" spans="1:11" ht="20.100000000000001" customHeight="1" x14ac:dyDescent="0.2">
      <c r="A9" s="28" t="s">
        <v>121</v>
      </c>
      <c r="B9" s="26"/>
      <c r="C9" s="26"/>
      <c r="D9" s="151"/>
      <c r="E9" s="41"/>
      <c r="F9" s="41"/>
      <c r="G9" s="41"/>
      <c r="H9" s="41"/>
      <c r="I9" s="41"/>
      <c r="J9" s="41"/>
      <c r="K9" s="152"/>
    </row>
    <row r="10" spans="1:11" ht="20.100000000000001" customHeight="1" x14ac:dyDescent="0.2">
      <c r="A10" s="28" t="s">
        <v>122</v>
      </c>
      <c r="B10" s="26"/>
      <c r="C10" s="26"/>
      <c r="D10" s="151"/>
      <c r="E10" s="41"/>
      <c r="F10" s="41"/>
      <c r="G10" s="41"/>
      <c r="H10" s="41"/>
      <c r="I10" s="41"/>
      <c r="J10" s="41"/>
      <c r="K10" s="152"/>
    </row>
    <row r="11" spans="1:11" ht="20.100000000000001" customHeight="1" x14ac:dyDescent="0.2">
      <c r="A11" s="28" t="s">
        <v>123</v>
      </c>
      <c r="B11" s="26"/>
      <c r="C11" s="26"/>
      <c r="D11" s="149"/>
      <c r="E11" s="41"/>
      <c r="F11" s="41"/>
      <c r="G11" s="41"/>
      <c r="H11" s="41"/>
      <c r="I11" s="41"/>
      <c r="J11" s="41"/>
      <c r="K11" s="152"/>
    </row>
    <row r="12" spans="1:11" ht="20.100000000000001" customHeight="1" x14ac:dyDescent="0.2">
      <c r="A12" s="28" t="s">
        <v>124</v>
      </c>
      <c r="B12" s="26"/>
      <c r="C12" s="26"/>
      <c r="D12" s="151"/>
      <c r="E12" s="41"/>
      <c r="F12" s="41"/>
      <c r="G12" s="41"/>
      <c r="H12" s="41"/>
      <c r="I12" s="41"/>
      <c r="J12" s="41"/>
      <c r="K12" s="152"/>
    </row>
    <row r="13" spans="1:11" ht="20.100000000000001" customHeight="1" x14ac:dyDescent="0.2">
      <c r="A13" s="28" t="s">
        <v>125</v>
      </c>
      <c r="B13" s="26"/>
      <c r="C13" s="26"/>
      <c r="D13" s="151"/>
      <c r="E13" s="41"/>
      <c r="F13" s="41"/>
      <c r="G13" s="41"/>
      <c r="H13" s="41"/>
      <c r="I13" s="41"/>
      <c r="J13" s="41"/>
      <c r="K13" s="152"/>
    </row>
    <row r="14" spans="1:11" ht="20.100000000000001" customHeight="1" x14ac:dyDescent="0.2">
      <c r="A14" s="28" t="s">
        <v>126</v>
      </c>
      <c r="B14" s="26"/>
      <c r="C14" s="26"/>
      <c r="D14" s="151"/>
      <c r="E14" s="41"/>
      <c r="F14" s="41"/>
      <c r="G14" s="41"/>
      <c r="H14" s="41"/>
      <c r="I14" s="41"/>
      <c r="J14" s="41"/>
      <c r="K14" s="152"/>
    </row>
    <row r="15" spans="1:11" ht="20.100000000000001" customHeight="1" x14ac:dyDescent="0.2">
      <c r="A15" s="28" t="s">
        <v>127</v>
      </c>
      <c r="B15" s="26"/>
      <c r="C15" s="26"/>
      <c r="D15" s="151"/>
      <c r="E15" s="41"/>
      <c r="F15" s="41"/>
      <c r="G15" s="41"/>
      <c r="H15" s="41"/>
      <c r="I15" s="41"/>
      <c r="J15" s="41"/>
      <c r="K15" s="152"/>
    </row>
    <row r="16" spans="1:11" ht="20.100000000000001" customHeight="1" x14ac:dyDescent="0.2">
      <c r="A16" s="28" t="s">
        <v>128</v>
      </c>
      <c r="B16" s="26"/>
      <c r="C16" s="26"/>
      <c r="D16" s="151"/>
      <c r="E16" s="41"/>
      <c r="F16" s="41"/>
      <c r="G16" s="41"/>
      <c r="H16" s="41"/>
      <c r="I16" s="41"/>
      <c r="J16" s="41"/>
      <c r="K16" s="152"/>
    </row>
    <row r="17" spans="1:11" ht="20.100000000000001" customHeight="1" x14ac:dyDescent="0.2">
      <c r="A17" s="28" t="s">
        <v>129</v>
      </c>
      <c r="B17" s="26"/>
      <c r="C17" s="26"/>
      <c r="D17" s="151"/>
      <c r="E17" s="41"/>
      <c r="F17" s="41"/>
      <c r="G17" s="41"/>
      <c r="H17" s="41"/>
      <c r="I17" s="41"/>
      <c r="J17" s="41"/>
      <c r="K17" s="152"/>
    </row>
    <row r="18" spans="1:11" ht="20.100000000000001" customHeight="1" x14ac:dyDescent="0.2">
      <c r="A18" s="46" t="s">
        <v>130</v>
      </c>
      <c r="B18" s="24"/>
      <c r="C18" s="24"/>
      <c r="D18" s="153"/>
      <c r="E18" s="154"/>
      <c r="F18" s="154"/>
      <c r="G18" s="154"/>
      <c r="H18" s="154"/>
      <c r="I18" s="154"/>
      <c r="J18" s="154"/>
      <c r="K18" s="148"/>
    </row>
    <row r="19" spans="1:11" ht="18" x14ac:dyDescent="0.25">
      <c r="A19" s="68" t="s">
        <v>131</v>
      </c>
      <c r="B19" s="2"/>
      <c r="C19" s="2"/>
      <c r="D19" s="2"/>
      <c r="E19" s="2"/>
      <c r="F19" s="2"/>
      <c r="G19" s="2"/>
      <c r="H19" s="2"/>
      <c r="I19" s="2"/>
      <c r="J19" s="2"/>
      <c r="K19" s="89"/>
    </row>
    <row r="20" spans="1:11" ht="13.5" thickBot="1" x14ac:dyDescent="0.25">
      <c r="A20" s="85" t="s">
        <v>132</v>
      </c>
      <c r="B20" s="11"/>
      <c r="C20" s="11"/>
      <c r="D20" s="11"/>
      <c r="E20" s="11"/>
      <c r="F20" s="11"/>
      <c r="G20" s="11"/>
      <c r="H20" s="11"/>
      <c r="I20" s="11"/>
      <c r="J20" s="11"/>
      <c r="K20" s="90"/>
    </row>
    <row r="21" spans="1:11" x14ac:dyDescent="0.2">
      <c r="A21" s="45" t="s">
        <v>900</v>
      </c>
      <c r="B21" s="2"/>
      <c r="C21" s="2"/>
      <c r="D21" s="2"/>
      <c r="E21" s="2"/>
      <c r="F21" s="2"/>
      <c r="G21" s="2"/>
      <c r="H21" s="60" t="s">
        <v>901</v>
      </c>
      <c r="I21" s="3"/>
      <c r="J21" s="3"/>
      <c r="K21" s="47"/>
    </row>
    <row r="22" spans="1:11" ht="13.5" thickBot="1" x14ac:dyDescent="0.25">
      <c r="A22" s="91"/>
      <c r="B22" s="11"/>
      <c r="C22" s="11"/>
      <c r="D22" s="11"/>
      <c r="E22" s="11"/>
      <c r="F22" s="11"/>
      <c r="G22" s="11"/>
      <c r="H22" s="85"/>
      <c r="I22" s="12"/>
      <c r="J22" s="12"/>
      <c r="K22" s="92"/>
    </row>
    <row r="23" spans="1:11" ht="15.95" customHeight="1" x14ac:dyDescent="0.2">
      <c r="A23" s="170"/>
      <c r="B23" s="171"/>
      <c r="C23" s="171"/>
      <c r="D23" s="171"/>
      <c r="E23" s="171"/>
      <c r="F23" s="171"/>
      <c r="G23" s="171"/>
      <c r="H23" s="155"/>
      <c r="I23" s="156"/>
      <c r="J23" s="156"/>
      <c r="K23" s="157"/>
    </row>
    <row r="24" spans="1:11" ht="15.95" customHeight="1" x14ac:dyDescent="0.2">
      <c r="A24" s="172"/>
      <c r="B24" s="173"/>
      <c r="C24" s="173"/>
      <c r="D24" s="173"/>
      <c r="E24" s="173"/>
      <c r="F24" s="173"/>
      <c r="G24" s="173"/>
      <c r="H24" s="158"/>
      <c r="I24" s="159"/>
      <c r="J24" s="159"/>
      <c r="K24" s="160"/>
    </row>
    <row r="25" spans="1:11" ht="15.95" customHeight="1" x14ac:dyDescent="0.2">
      <c r="A25" s="172"/>
      <c r="B25" s="173"/>
      <c r="C25" s="173"/>
      <c r="D25" s="173"/>
      <c r="E25" s="173"/>
      <c r="F25" s="173"/>
      <c r="G25" s="173"/>
      <c r="H25" s="158"/>
      <c r="I25" s="159"/>
      <c r="J25" s="159"/>
      <c r="K25" s="160"/>
    </row>
    <row r="26" spans="1:11" ht="15.95" customHeight="1" x14ac:dyDescent="0.2">
      <c r="A26" s="172"/>
      <c r="B26" s="173"/>
      <c r="C26" s="173"/>
      <c r="D26" s="173"/>
      <c r="E26" s="173"/>
      <c r="F26" s="173"/>
      <c r="G26" s="173"/>
      <c r="H26" s="158"/>
      <c r="I26" s="159"/>
      <c r="J26" s="159"/>
      <c r="K26" s="160"/>
    </row>
    <row r="27" spans="1:11" ht="15.95" customHeight="1" x14ac:dyDescent="0.2">
      <c r="A27" s="172"/>
      <c r="B27" s="173"/>
      <c r="C27" s="173"/>
      <c r="D27" s="173"/>
      <c r="E27" s="173"/>
      <c r="F27" s="173"/>
      <c r="G27" s="173"/>
      <c r="H27" s="158"/>
      <c r="I27" s="159"/>
      <c r="J27" s="159"/>
      <c r="K27" s="160"/>
    </row>
    <row r="28" spans="1:11" ht="15.95" customHeight="1" x14ac:dyDescent="0.2">
      <c r="A28" s="172"/>
      <c r="B28" s="173"/>
      <c r="C28" s="173"/>
      <c r="D28" s="173"/>
      <c r="E28" s="173"/>
      <c r="F28" s="173"/>
      <c r="G28" s="173"/>
      <c r="H28" s="158"/>
      <c r="I28" s="159"/>
      <c r="J28" s="159"/>
      <c r="K28" s="160"/>
    </row>
    <row r="29" spans="1:11" ht="15.95" customHeight="1" x14ac:dyDescent="0.2">
      <c r="A29" s="172"/>
      <c r="B29" s="173"/>
      <c r="C29" s="173"/>
      <c r="D29" s="173"/>
      <c r="E29" s="173"/>
      <c r="F29" s="173"/>
      <c r="G29" s="173"/>
      <c r="H29" s="158"/>
      <c r="I29" s="159"/>
      <c r="J29" s="159"/>
      <c r="K29" s="160"/>
    </row>
    <row r="30" spans="1:11" ht="15.95" customHeight="1" x14ac:dyDescent="0.2">
      <c r="A30" s="172"/>
      <c r="B30" s="173"/>
      <c r="C30" s="173"/>
      <c r="D30" s="173"/>
      <c r="E30" s="173"/>
      <c r="F30" s="173"/>
      <c r="G30" s="173"/>
      <c r="H30" s="158"/>
      <c r="I30" s="159"/>
      <c r="J30" s="159"/>
      <c r="K30" s="160"/>
    </row>
    <row r="31" spans="1:11" ht="15.95" customHeight="1" x14ac:dyDescent="0.2">
      <c r="A31" s="172"/>
      <c r="B31" s="173"/>
      <c r="C31" s="173"/>
      <c r="D31" s="173"/>
      <c r="E31" s="173"/>
      <c r="F31" s="173"/>
      <c r="G31" s="173"/>
      <c r="H31" s="158"/>
      <c r="I31" s="159"/>
      <c r="J31" s="159"/>
      <c r="K31" s="160"/>
    </row>
    <row r="32" spans="1:11" ht="15.95" customHeight="1" x14ac:dyDescent="0.2">
      <c r="A32" s="172"/>
      <c r="B32" s="173"/>
      <c r="C32" s="173"/>
      <c r="D32" s="173"/>
      <c r="E32" s="173"/>
      <c r="F32" s="173"/>
      <c r="G32" s="173"/>
      <c r="H32" s="158"/>
      <c r="I32" s="159"/>
      <c r="J32" s="159"/>
      <c r="K32" s="160"/>
    </row>
    <row r="33" spans="1:11" ht="15.95" customHeight="1" x14ac:dyDescent="0.2">
      <c r="A33" s="172"/>
      <c r="B33" s="173"/>
      <c r="C33" s="173"/>
      <c r="D33" s="173"/>
      <c r="E33" s="173"/>
      <c r="F33" s="173"/>
      <c r="G33" s="173"/>
      <c r="H33" s="158"/>
      <c r="I33" s="159"/>
      <c r="J33" s="159"/>
      <c r="K33" s="160"/>
    </row>
    <row r="34" spans="1:11" ht="15.95" customHeight="1" x14ac:dyDescent="0.2">
      <c r="A34" s="172"/>
      <c r="B34" s="173"/>
      <c r="C34" s="173"/>
      <c r="D34" s="173"/>
      <c r="E34" s="173"/>
      <c r="F34" s="173"/>
      <c r="G34" s="173"/>
      <c r="H34" s="158"/>
      <c r="I34" s="159"/>
      <c r="J34" s="159"/>
      <c r="K34" s="160"/>
    </row>
    <row r="35" spans="1:11" ht="15.95" customHeight="1" x14ac:dyDescent="0.2">
      <c r="A35" s="172"/>
      <c r="B35" s="173"/>
      <c r="C35" s="173"/>
      <c r="D35" s="173"/>
      <c r="E35" s="173"/>
      <c r="F35" s="173"/>
      <c r="G35" s="173"/>
      <c r="H35" s="158"/>
      <c r="I35" s="159"/>
      <c r="J35" s="159"/>
      <c r="K35" s="160"/>
    </row>
    <row r="36" spans="1:11" ht="15.95" customHeight="1" x14ac:dyDescent="0.2">
      <c r="A36" s="172"/>
      <c r="B36" s="173"/>
      <c r="C36" s="173"/>
      <c r="D36" s="173"/>
      <c r="E36" s="173"/>
      <c r="F36" s="173"/>
      <c r="G36" s="173"/>
      <c r="H36" s="158"/>
      <c r="I36" s="159"/>
      <c r="J36" s="159"/>
      <c r="K36" s="160"/>
    </row>
    <row r="37" spans="1:11" ht="15.95" customHeight="1" x14ac:dyDescent="0.2">
      <c r="A37" s="172"/>
      <c r="B37" s="173"/>
      <c r="C37" s="173"/>
      <c r="D37" s="173"/>
      <c r="E37" s="173"/>
      <c r="F37" s="173"/>
      <c r="G37" s="173"/>
      <c r="H37" s="158"/>
      <c r="I37" s="159"/>
      <c r="J37" s="159"/>
      <c r="K37" s="160"/>
    </row>
    <row r="38" spans="1:11" ht="15.95" customHeight="1" x14ac:dyDescent="0.2">
      <c r="A38" s="172"/>
      <c r="B38" s="173"/>
      <c r="C38" s="173"/>
      <c r="D38" s="173"/>
      <c r="E38" s="173"/>
      <c r="F38" s="173"/>
      <c r="G38" s="173"/>
      <c r="H38" s="158"/>
      <c r="I38" s="159"/>
      <c r="J38" s="159"/>
      <c r="K38" s="160"/>
    </row>
    <row r="39" spans="1:11" ht="15.95" customHeight="1" x14ac:dyDescent="0.2">
      <c r="A39" s="172"/>
      <c r="B39" s="173"/>
      <c r="C39" s="173"/>
      <c r="D39" s="173"/>
      <c r="E39" s="173"/>
      <c r="F39" s="173"/>
      <c r="G39" s="173"/>
      <c r="H39" s="158"/>
      <c r="I39" s="159"/>
      <c r="J39" s="159"/>
      <c r="K39" s="160"/>
    </row>
    <row r="40" spans="1:11" ht="15.95" customHeight="1" x14ac:dyDescent="0.2">
      <c r="A40" s="172"/>
      <c r="B40" s="173"/>
      <c r="C40" s="173"/>
      <c r="D40" s="173"/>
      <c r="E40" s="173"/>
      <c r="F40" s="173"/>
      <c r="G40" s="173"/>
      <c r="H40" s="158"/>
      <c r="I40" s="159"/>
      <c r="J40" s="159"/>
      <c r="K40" s="160"/>
    </row>
    <row r="41" spans="1:11" ht="15.95" customHeight="1" x14ac:dyDescent="0.2">
      <c r="A41" s="172"/>
      <c r="B41" s="173"/>
      <c r="C41" s="173"/>
      <c r="D41" s="173"/>
      <c r="E41" s="173"/>
      <c r="F41" s="173"/>
      <c r="G41" s="173"/>
      <c r="H41" s="158"/>
      <c r="I41" s="159"/>
      <c r="J41" s="159"/>
      <c r="K41" s="160"/>
    </row>
    <row r="42" spans="1:11" ht="15.95" customHeight="1" x14ac:dyDescent="0.2">
      <c r="A42" s="172"/>
      <c r="B42" s="173"/>
      <c r="C42" s="173"/>
      <c r="D42" s="173"/>
      <c r="E42" s="173"/>
      <c r="F42" s="173"/>
      <c r="G42" s="173"/>
      <c r="H42" s="158"/>
      <c r="I42" s="159"/>
      <c r="J42" s="159"/>
      <c r="K42" s="160"/>
    </row>
    <row r="43" spans="1:11" ht="15.95" customHeight="1" thickBot="1" x14ac:dyDescent="0.25">
      <c r="A43" s="174"/>
      <c r="B43" s="175"/>
      <c r="C43" s="175"/>
      <c r="D43" s="175"/>
      <c r="E43" s="175"/>
      <c r="F43" s="175"/>
      <c r="G43" s="175"/>
      <c r="H43" s="161"/>
      <c r="I43" s="162"/>
      <c r="J43" s="162"/>
      <c r="K43" s="163"/>
    </row>
    <row r="44" spans="1:11" ht="15.95" customHeight="1" x14ac:dyDescent="0.2">
      <c r="A44" s="27"/>
      <c r="H44" s="164"/>
      <c r="I44" s="165"/>
      <c r="J44" s="165"/>
      <c r="K44" s="166"/>
    </row>
    <row r="45" spans="1:11" ht="15.95" customHeight="1" x14ac:dyDescent="0.2">
      <c r="A45" s="44"/>
      <c r="C45" s="17" t="s">
        <v>902</v>
      </c>
      <c r="H45" s="164">
        <f>SUM(H23:H43)</f>
        <v>0</v>
      </c>
      <c r="I45" s="165"/>
      <c r="J45" s="165"/>
      <c r="K45" s="166"/>
    </row>
    <row r="46" spans="1:11" ht="15.95" customHeight="1" thickBot="1" x14ac:dyDescent="0.25">
      <c r="A46" s="29"/>
      <c r="B46" s="1"/>
      <c r="C46" s="1"/>
      <c r="D46" s="1"/>
      <c r="E46" s="1"/>
      <c r="F46" s="1"/>
      <c r="G46" s="1"/>
      <c r="H46" s="167"/>
      <c r="I46" s="168"/>
      <c r="J46" s="168"/>
      <c r="K46" s="169"/>
    </row>
    <row r="48" spans="1:11" ht="15.75" x14ac:dyDescent="0.25">
      <c r="A48" s="108" t="s">
        <v>1709</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J24"/>
  <sheetViews>
    <sheetView workbookViewId="0"/>
  </sheetViews>
  <sheetFormatPr defaultRowHeight="12.75" x14ac:dyDescent="0.2"/>
  <sheetData>
    <row r="6" spans="1:10" ht="90" customHeight="1" x14ac:dyDescent="0.2">
      <c r="A6" s="1683" t="s">
        <v>1518</v>
      </c>
      <c r="B6" s="1683"/>
      <c r="C6" s="1683"/>
      <c r="D6" s="1683"/>
      <c r="E6" s="1683"/>
      <c r="F6" s="1683"/>
      <c r="G6" s="1683"/>
      <c r="H6" s="1683"/>
      <c r="I6" s="1683"/>
      <c r="J6" s="1683"/>
    </row>
    <row r="7" spans="1:10" ht="90" customHeight="1" x14ac:dyDescent="0.2">
      <c r="A7" s="1683" t="s">
        <v>1475</v>
      </c>
      <c r="B7" s="1683"/>
      <c r="C7" s="1683"/>
      <c r="D7" s="1683"/>
      <c r="E7" s="1683"/>
      <c r="F7" s="1683"/>
      <c r="G7" s="1683"/>
      <c r="H7" s="1683"/>
      <c r="I7" s="1683"/>
      <c r="J7" s="1683"/>
    </row>
    <row r="9" spans="1:10" x14ac:dyDescent="0.2">
      <c r="A9" s="40"/>
    </row>
    <row r="10" spans="1:10" ht="33" x14ac:dyDescent="0.45">
      <c r="F10" s="504"/>
    </row>
    <row r="11" spans="1:10" ht="57" customHeight="1" x14ac:dyDescent="0.25">
      <c r="A11" s="1334" t="s">
        <v>2871</v>
      </c>
      <c r="B11" s="1334"/>
      <c r="C11" s="1334"/>
      <c r="D11" s="1334"/>
      <c r="E11" s="1334"/>
      <c r="F11" s="1334"/>
      <c r="G11" s="1334"/>
      <c r="H11" s="1334"/>
      <c r="I11" s="1334"/>
      <c r="J11" s="1334"/>
    </row>
    <row r="12" spans="1:10" x14ac:dyDescent="0.2">
      <c r="A12" s="17"/>
      <c r="B12" s="17"/>
      <c r="C12" s="17"/>
      <c r="D12" s="17"/>
      <c r="E12" s="17"/>
      <c r="F12" s="17"/>
      <c r="G12" s="17"/>
      <c r="H12" s="17"/>
      <c r="I12" s="17"/>
      <c r="J12" s="17"/>
    </row>
    <row r="13" spans="1:10" ht="15.75" x14ac:dyDescent="0.25">
      <c r="A13" s="8" t="s">
        <v>2870</v>
      </c>
      <c r="B13" s="17"/>
      <c r="C13" s="17"/>
      <c r="D13" s="17"/>
      <c r="E13" s="17"/>
      <c r="F13" s="17"/>
      <c r="G13" s="17"/>
      <c r="H13" s="17"/>
      <c r="I13" s="17"/>
      <c r="J13" s="17"/>
    </row>
    <row r="14" spans="1:10" x14ac:dyDescent="0.2">
      <c r="A14" s="17"/>
      <c r="B14" s="17"/>
      <c r="C14" s="17"/>
      <c r="D14" s="17"/>
      <c r="E14" s="17"/>
      <c r="F14" s="17"/>
      <c r="G14" s="17"/>
      <c r="H14" s="17"/>
      <c r="I14" s="17"/>
      <c r="J14" s="17"/>
    </row>
    <row r="15" spans="1:10" ht="15.75" x14ac:dyDescent="0.25">
      <c r="A15" s="1179" t="s">
        <v>2862</v>
      </c>
      <c r="B15" s="1179"/>
      <c r="C15" s="8"/>
      <c r="D15" s="8"/>
      <c r="E15" s="8"/>
      <c r="F15" s="8"/>
      <c r="G15" s="8"/>
      <c r="H15" s="8"/>
      <c r="I15" s="8"/>
      <c r="J15" s="17"/>
    </row>
    <row r="16" spans="1:10" ht="15.75" x14ac:dyDescent="0.25">
      <c r="A16" s="1179" t="s">
        <v>2863</v>
      </c>
      <c r="B16" s="1179"/>
      <c r="C16" s="8"/>
      <c r="D16" s="8"/>
      <c r="E16" s="8"/>
      <c r="F16" s="8"/>
      <c r="G16" s="8"/>
      <c r="H16" s="8"/>
      <c r="I16" s="8"/>
      <c r="J16" s="17"/>
    </row>
    <row r="17" spans="1:10" ht="15.75" x14ac:dyDescent="0.25">
      <c r="A17" s="1179" t="s">
        <v>2864</v>
      </c>
      <c r="B17" s="1179"/>
      <c r="C17" s="8"/>
      <c r="D17" s="8"/>
      <c r="E17" s="8"/>
      <c r="F17" s="8"/>
      <c r="G17" s="8"/>
      <c r="H17" s="8"/>
      <c r="I17" s="8"/>
      <c r="J17" s="17"/>
    </row>
    <row r="18" spans="1:10" ht="15.75" x14ac:dyDescent="0.25">
      <c r="A18" s="1179" t="s">
        <v>2865</v>
      </c>
      <c r="B18" s="1179"/>
      <c r="C18" s="8"/>
      <c r="D18" s="8"/>
      <c r="E18" s="8"/>
      <c r="F18" s="8"/>
      <c r="G18" s="8"/>
      <c r="H18" s="8"/>
      <c r="I18" s="8"/>
      <c r="J18" s="17"/>
    </row>
    <row r="19" spans="1:10" ht="15.75" x14ac:dyDescent="0.25">
      <c r="A19" s="1179" t="s">
        <v>2866</v>
      </c>
      <c r="B19" s="1179"/>
      <c r="C19" s="8"/>
      <c r="D19" s="8"/>
      <c r="E19" s="8"/>
      <c r="F19" s="8"/>
      <c r="G19" s="8"/>
      <c r="H19" s="8"/>
      <c r="I19" s="8"/>
      <c r="J19" s="17"/>
    </row>
    <row r="20" spans="1:10" ht="15.75" x14ac:dyDescent="0.25">
      <c r="A20" s="1179" t="s">
        <v>2867</v>
      </c>
      <c r="B20" s="1179"/>
      <c r="C20" s="8"/>
      <c r="D20" s="8"/>
      <c r="E20" s="8"/>
      <c r="F20" s="8"/>
      <c r="G20" s="8"/>
      <c r="H20" s="8"/>
      <c r="I20" s="8"/>
      <c r="J20" s="17"/>
    </row>
    <row r="21" spans="1:10" ht="15.75" x14ac:dyDescent="0.25">
      <c r="A21" s="1179" t="s">
        <v>2868</v>
      </c>
      <c r="B21" s="1179"/>
      <c r="C21" s="8"/>
      <c r="D21" s="8"/>
      <c r="E21" s="8"/>
      <c r="F21" s="8"/>
      <c r="G21" s="8"/>
      <c r="H21" s="8"/>
      <c r="I21" s="8"/>
      <c r="J21" s="17"/>
    </row>
    <row r="22" spans="1:10" ht="15.75" x14ac:dyDescent="0.25">
      <c r="A22" s="1179" t="s">
        <v>2869</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334" t="s">
        <v>2889</v>
      </c>
      <c r="B24" s="1334"/>
      <c r="C24" s="1334"/>
      <c r="D24" s="1334"/>
      <c r="E24" s="1334"/>
      <c r="F24" s="1334"/>
      <c r="G24" s="1334"/>
      <c r="H24" s="1334"/>
      <c r="I24" s="1334"/>
      <c r="J24" s="1334"/>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9" activePane="bottomRight" state="frozen"/>
      <selection activeCell="A53" sqref="A53:K53"/>
      <selection pane="topRight" activeCell="A53" sqref="A53:K53"/>
      <selection pane="bottomLeft" activeCell="A53" sqref="A53:K53"/>
      <selection pane="bottomRight" activeCell="I9" sqref="I9"/>
    </sheetView>
  </sheetViews>
  <sheetFormatPr defaultColWidth="8.85546875" defaultRowHeight="12.75" x14ac:dyDescent="0.2"/>
  <cols>
    <col min="1" max="1" width="10.7109375" style="237" customWidth="1"/>
    <col min="2" max="2" width="44.28515625" style="237" customWidth="1"/>
    <col min="3" max="3" width="18.42578125" style="237" customWidth="1"/>
    <col min="4" max="4" width="14.5703125" style="237" customWidth="1"/>
    <col min="5" max="13" width="16.7109375" style="237" customWidth="1"/>
    <col min="14" max="16384" width="8.85546875" style="237"/>
  </cols>
  <sheetData>
    <row r="1" spans="1:13" ht="18" x14ac:dyDescent="0.25">
      <c r="A1" s="235">
        <f>+'GW-STATEMENT NET POSITION(13)'!A1</f>
        <v>0</v>
      </c>
      <c r="B1" s="252"/>
      <c r="C1" s="252"/>
      <c r="D1" s="252"/>
      <c r="E1" s="252"/>
      <c r="F1" s="252"/>
      <c r="G1" s="252"/>
      <c r="H1" s="252"/>
      <c r="I1" s="252"/>
      <c r="J1" s="252"/>
      <c r="K1" s="252"/>
      <c r="L1" s="252"/>
      <c r="M1" s="252"/>
    </row>
    <row r="2" spans="1:13" ht="18" x14ac:dyDescent="0.25">
      <c r="A2" s="235" t="s">
        <v>678</v>
      </c>
      <c r="B2" s="252"/>
      <c r="C2" s="252"/>
      <c r="D2" s="252"/>
      <c r="E2" s="252"/>
      <c r="F2" s="252"/>
      <c r="G2" s="252"/>
      <c r="H2" s="252"/>
      <c r="I2" s="252"/>
      <c r="J2" s="252"/>
      <c r="K2" s="252"/>
      <c r="L2" s="252"/>
      <c r="M2" s="252"/>
    </row>
    <row r="3" spans="1:13" ht="18" x14ac:dyDescent="0.25">
      <c r="A3" s="235" t="s">
        <v>1416</v>
      </c>
      <c r="B3" s="252"/>
      <c r="C3" s="252"/>
      <c r="D3" s="252"/>
      <c r="E3" s="252"/>
      <c r="F3" s="252"/>
      <c r="G3" s="252"/>
      <c r="H3" s="252"/>
      <c r="I3" s="252"/>
      <c r="J3" s="252"/>
      <c r="K3" s="252"/>
      <c r="L3" s="252"/>
      <c r="M3" s="252"/>
    </row>
    <row r="4" spans="1:13" ht="18" x14ac:dyDescent="0.25">
      <c r="A4" s="235" t="str">
        <f>+'GW-STATEMENT OF ACTIVITIES(14)'!B3</f>
        <v>FISCAL YEAR ENDING JUNE 30, 2024</v>
      </c>
      <c r="B4" s="252"/>
      <c r="C4" s="252"/>
      <c r="D4" s="252"/>
      <c r="E4" s="252"/>
      <c r="F4" s="252"/>
      <c r="G4" s="252"/>
      <c r="H4" s="252"/>
      <c r="I4" s="252"/>
      <c r="J4" s="252"/>
      <c r="K4" s="252"/>
      <c r="L4" s="252"/>
      <c r="M4" s="252"/>
    </row>
    <row r="5" spans="1:13" ht="9" customHeight="1" x14ac:dyDescent="0.2">
      <c r="A5" s="252"/>
      <c r="B5" s="252"/>
      <c r="C5" s="252"/>
      <c r="D5" s="252"/>
      <c r="E5" s="252"/>
      <c r="F5" s="252"/>
      <c r="G5" s="252"/>
      <c r="H5" s="252"/>
      <c r="I5" s="252"/>
      <c r="J5" s="252"/>
      <c r="K5" s="252"/>
      <c r="L5" s="252"/>
      <c r="M5" s="252"/>
    </row>
    <row r="6" spans="1:13" ht="12.75" customHeight="1" x14ac:dyDescent="0.2"/>
    <row r="7" spans="1:13" ht="182.25" customHeight="1" x14ac:dyDescent="0.2">
      <c r="C7" s="351" t="s">
        <v>679</v>
      </c>
      <c r="D7" s="655" t="s">
        <v>2157</v>
      </c>
      <c r="E7" s="351" t="s">
        <v>2167</v>
      </c>
      <c r="F7" s="351" t="s">
        <v>2765</v>
      </c>
      <c r="G7" s="351" t="s">
        <v>1902</v>
      </c>
      <c r="H7" s="351" t="s">
        <v>2764</v>
      </c>
      <c r="I7" s="351" t="s">
        <v>2782</v>
      </c>
      <c r="J7" s="351" t="s">
        <v>2152</v>
      </c>
      <c r="K7" s="351" t="s">
        <v>1415</v>
      </c>
      <c r="L7" s="351" t="s">
        <v>526</v>
      </c>
      <c r="M7" s="351" t="s">
        <v>652</v>
      </c>
    </row>
    <row r="8" spans="1:13" x14ac:dyDescent="0.2">
      <c r="B8" s="302" t="s">
        <v>880</v>
      </c>
      <c r="C8" s="277"/>
      <c r="D8" s="277"/>
      <c r="E8" s="277"/>
      <c r="F8" s="277"/>
      <c r="G8" s="277"/>
      <c r="H8" s="277"/>
      <c r="I8" s="277"/>
      <c r="J8" s="277"/>
      <c r="K8" s="277"/>
      <c r="L8" s="277"/>
      <c r="M8" s="137"/>
    </row>
    <row r="9" spans="1:13" x14ac:dyDescent="0.2">
      <c r="A9" s="237">
        <v>101000</v>
      </c>
      <c r="B9" s="237" t="s">
        <v>881</v>
      </c>
      <c r="C9" s="137">
        <f>+'GOVERNMENTAL FUNDS - BS(15)'!M11</f>
        <v>0</v>
      </c>
      <c r="D9" s="506"/>
      <c r="E9" s="352"/>
      <c r="F9" s="352"/>
      <c r="G9" s="352"/>
      <c r="H9" s="352"/>
      <c r="I9" s="352"/>
      <c r="J9" s="352"/>
      <c r="K9" s="277"/>
      <c r="L9" s="277"/>
      <c r="M9" s="137">
        <f>SUM(C9:L9)</f>
        <v>0</v>
      </c>
    </row>
    <row r="10" spans="1:13" x14ac:dyDescent="0.2">
      <c r="A10" s="237">
        <v>103000</v>
      </c>
      <c r="B10" s="237" t="s">
        <v>1003</v>
      </c>
      <c r="C10" s="137">
        <f>+'GOVERNMENTAL FUNDS - BS(15)'!M12</f>
        <v>0</v>
      </c>
      <c r="D10" s="506"/>
      <c r="E10" s="352"/>
      <c r="F10" s="352"/>
      <c r="G10" s="352"/>
      <c r="H10" s="352"/>
      <c r="I10" s="352"/>
      <c r="J10" s="352"/>
      <c r="K10" s="277"/>
      <c r="L10" s="277"/>
      <c r="M10" s="137">
        <f>SUM(C10:L10)</f>
        <v>0</v>
      </c>
    </row>
    <row r="11" spans="1:13" x14ac:dyDescent="0.2">
      <c r="A11" s="237">
        <v>101100</v>
      </c>
      <c r="B11" s="237" t="s">
        <v>882</v>
      </c>
      <c r="C11" s="137">
        <f>+'GOVERNMENTAL FUNDS - BS(15)'!M13</f>
        <v>0</v>
      </c>
      <c r="D11" s="506"/>
      <c r="E11" s="352"/>
      <c r="F11" s="352"/>
      <c r="G11" s="352"/>
      <c r="H11" s="352"/>
      <c r="I11" s="352"/>
      <c r="J11" s="352"/>
      <c r="K11" s="277"/>
      <c r="L11" s="277"/>
      <c r="M11" s="137">
        <f>SUM(C11:L11)</f>
        <v>0</v>
      </c>
    </row>
    <row r="12" spans="1:13" x14ac:dyDescent="0.2">
      <c r="B12" s="302" t="s">
        <v>886</v>
      </c>
      <c r="C12" s="137"/>
      <c r="D12" s="506"/>
      <c r="E12" s="352"/>
      <c r="F12" s="352"/>
      <c r="G12" s="352"/>
      <c r="H12" s="352"/>
      <c r="I12" s="352"/>
      <c r="J12" s="352"/>
      <c r="K12" s="277"/>
      <c r="L12" s="277"/>
      <c r="M12" s="137"/>
    </row>
    <row r="13" spans="1:13" x14ac:dyDescent="0.2">
      <c r="A13" s="237">
        <v>102200</v>
      </c>
      <c r="B13" s="237" t="s">
        <v>1004</v>
      </c>
      <c r="C13" s="137">
        <f>+'GOVERNMENTAL FUNDS - BS(15)'!M15</f>
        <v>0</v>
      </c>
      <c r="D13" s="506"/>
      <c r="E13" s="352"/>
      <c r="F13" s="352"/>
      <c r="G13" s="352"/>
      <c r="H13" s="352"/>
      <c r="I13" s="352"/>
      <c r="J13" s="352"/>
      <c r="K13" s="277"/>
      <c r="L13" s="277"/>
      <c r="M13" s="137">
        <f t="shared" ref="M13:M26" si="0">SUM(C13:L13)</f>
        <v>0</v>
      </c>
    </row>
    <row r="14" spans="1:13" x14ac:dyDescent="0.2">
      <c r="A14" s="237">
        <v>102300</v>
      </c>
      <c r="B14" s="237" t="s">
        <v>1005</v>
      </c>
      <c r="C14" s="137">
        <f>+'GOVERNMENTAL FUNDS - BS(15)'!M16</f>
        <v>0</v>
      </c>
      <c r="D14" s="506"/>
      <c r="E14" s="352"/>
      <c r="F14" s="352"/>
      <c r="G14" s="352"/>
      <c r="H14" s="352"/>
      <c r="I14" s="352"/>
      <c r="J14" s="352"/>
      <c r="K14" s="277"/>
      <c r="L14" s="277"/>
      <c r="M14" s="137">
        <f t="shared" si="0"/>
        <v>0</v>
      </c>
    </row>
    <row r="15" spans="1:13" x14ac:dyDescent="0.2">
      <c r="A15" s="237">
        <v>106000</v>
      </c>
      <c r="B15" s="314" t="s">
        <v>843</v>
      </c>
      <c r="C15" s="137">
        <f>+'GOVERNMENTAL FUNDS - BS(15)'!M17</f>
        <v>0</v>
      </c>
      <c r="D15" s="506"/>
      <c r="E15" s="352"/>
      <c r="F15" s="352"/>
      <c r="G15" s="352"/>
      <c r="H15" s="352"/>
      <c r="I15" s="352"/>
      <c r="J15" s="352"/>
      <c r="K15" s="277"/>
      <c r="L15" s="277"/>
      <c r="M15" s="137">
        <f t="shared" si="0"/>
        <v>0</v>
      </c>
    </row>
    <row r="16" spans="1:13" ht="25.5" x14ac:dyDescent="0.2">
      <c r="A16" s="237">
        <v>110000</v>
      </c>
      <c r="B16" s="354" t="s">
        <v>2296</v>
      </c>
      <c r="C16" s="137">
        <f>+'GOVERNMENTAL FUNDS - BS(15)'!M18</f>
        <v>0</v>
      </c>
      <c r="D16" s="506"/>
      <c r="E16" s="352"/>
      <c r="F16" s="352"/>
      <c r="G16" s="352"/>
      <c r="H16" s="352"/>
      <c r="I16" s="352"/>
      <c r="J16" s="352"/>
      <c r="K16" s="277"/>
      <c r="L16" s="277"/>
      <c r="M16" s="137">
        <f t="shared" si="0"/>
        <v>0</v>
      </c>
    </row>
    <row r="17" spans="1:13" ht="25.5" customHeight="1" x14ac:dyDescent="0.2">
      <c r="A17" s="237">
        <v>120000</v>
      </c>
      <c r="B17" s="354" t="s">
        <v>2297</v>
      </c>
      <c r="C17" s="137">
        <f>+'GOVERNMENTAL FUNDS - BS(15)'!M19</f>
        <v>0</v>
      </c>
      <c r="D17" s="506"/>
      <c r="E17" s="352"/>
      <c r="F17" s="352"/>
      <c r="G17" s="352"/>
      <c r="H17" s="352"/>
      <c r="I17" s="352"/>
      <c r="J17" s="352"/>
      <c r="K17" s="277"/>
      <c r="L17" s="277"/>
      <c r="M17" s="137">
        <f t="shared" si="0"/>
        <v>0</v>
      </c>
    </row>
    <row r="18" spans="1:13" ht="12" customHeight="1" x14ac:dyDescent="0.2">
      <c r="A18" s="237">
        <v>127500</v>
      </c>
      <c r="B18" s="354" t="s">
        <v>2749</v>
      </c>
      <c r="C18" s="137">
        <f>'GOVERNMENTAL FUNDS - BS(15)'!M20</f>
        <v>0</v>
      </c>
      <c r="D18" s="506"/>
      <c r="E18" s="352"/>
      <c r="F18" s="352"/>
      <c r="G18" s="352"/>
      <c r="H18" s="352"/>
      <c r="I18" s="352"/>
      <c r="J18" s="352"/>
      <c r="K18" s="277"/>
      <c r="L18" s="277"/>
      <c r="M18" s="137">
        <f t="shared" si="0"/>
        <v>0</v>
      </c>
    </row>
    <row r="19" spans="1:13" ht="12" customHeight="1" x14ac:dyDescent="0.2">
      <c r="A19" s="237">
        <v>131000</v>
      </c>
      <c r="B19" s="237" t="s">
        <v>217</v>
      </c>
      <c r="C19" s="137">
        <f>+'GOVERNMENTAL FUNDS - BS(15)'!M21</f>
        <v>0</v>
      </c>
      <c r="D19" s="506"/>
      <c r="E19" s="352"/>
      <c r="F19" s="352"/>
      <c r="G19" s="352"/>
      <c r="H19" s="352"/>
      <c r="I19" s="352"/>
      <c r="J19" s="277"/>
      <c r="K19" s="277"/>
      <c r="L19" s="277"/>
      <c r="M19" s="137">
        <f t="shared" si="0"/>
        <v>0</v>
      </c>
    </row>
    <row r="20" spans="1:13" ht="12" customHeight="1" x14ac:dyDescent="0.2">
      <c r="A20" s="237">
        <v>132000</v>
      </c>
      <c r="B20" s="237" t="s">
        <v>218</v>
      </c>
      <c r="C20" s="137">
        <f>+'GOVERNMENTAL FUNDS - BS(15)'!M22</f>
        <v>0</v>
      </c>
      <c r="D20" s="506"/>
      <c r="E20" s="352"/>
      <c r="F20" s="352"/>
      <c r="G20" s="352"/>
      <c r="H20" s="352"/>
      <c r="I20" s="352"/>
      <c r="J20" s="352"/>
      <c r="K20" s="277"/>
      <c r="L20" s="277"/>
      <c r="M20" s="137">
        <f t="shared" si="0"/>
        <v>0</v>
      </c>
    </row>
    <row r="21" spans="1:13" x14ac:dyDescent="0.2">
      <c r="A21" s="237">
        <v>133000</v>
      </c>
      <c r="B21" s="237" t="s">
        <v>1007</v>
      </c>
      <c r="C21" s="137">
        <f>+'GOVERNMENTAL FUNDS - BS(15)'!M23</f>
        <v>0</v>
      </c>
      <c r="D21" s="506"/>
      <c r="E21" s="352"/>
      <c r="F21" s="352"/>
      <c r="G21" s="352"/>
      <c r="H21" s="352"/>
      <c r="I21" s="352"/>
      <c r="J21" s="277"/>
      <c r="K21" s="277"/>
      <c r="L21" s="277"/>
      <c r="M21" s="137">
        <f t="shared" si="0"/>
        <v>0</v>
      </c>
    </row>
    <row r="22" spans="1:13" x14ac:dyDescent="0.2">
      <c r="A22" s="237">
        <v>140000</v>
      </c>
      <c r="B22" s="237" t="s">
        <v>884</v>
      </c>
      <c r="C22" s="137">
        <f>+'GOVERNMENTAL FUNDS - BS(15)'!M24</f>
        <v>0</v>
      </c>
      <c r="D22" s="506"/>
      <c r="E22" s="352"/>
      <c r="F22" s="352"/>
      <c r="G22" s="352"/>
      <c r="H22" s="352"/>
      <c r="I22" s="352"/>
      <c r="J22" s="352"/>
      <c r="K22" s="277"/>
      <c r="L22" s="277"/>
      <c r="M22" s="137">
        <f t="shared" si="0"/>
        <v>0</v>
      </c>
    </row>
    <row r="23" spans="1:13" x14ac:dyDescent="0.2">
      <c r="A23" s="237">
        <v>150000</v>
      </c>
      <c r="B23" s="237" t="s">
        <v>885</v>
      </c>
      <c r="C23" s="137">
        <f>+'GOVERNMENTAL FUNDS - BS(15)'!M25</f>
        <v>0</v>
      </c>
      <c r="D23" s="506"/>
      <c r="E23" s="352"/>
      <c r="F23" s="352"/>
      <c r="G23" s="352"/>
      <c r="H23" s="352"/>
      <c r="I23" s="352"/>
      <c r="J23" s="352"/>
      <c r="K23" s="277"/>
      <c r="L23" s="277"/>
      <c r="M23" s="137">
        <f t="shared" si="0"/>
        <v>0</v>
      </c>
    </row>
    <row r="24" spans="1:13" x14ac:dyDescent="0.2">
      <c r="A24" s="237">
        <v>170000</v>
      </c>
      <c r="B24" s="237" t="s">
        <v>152</v>
      </c>
      <c r="C24" s="137">
        <f>+'GOVERNMENTAL FUNDS - BS(15)'!M26</f>
        <v>0</v>
      </c>
      <c r="D24" s="506"/>
      <c r="E24" s="352"/>
      <c r="F24" s="352"/>
      <c r="G24" s="352"/>
      <c r="H24" s="352"/>
      <c r="I24" s="352"/>
      <c r="J24" s="352"/>
      <c r="K24" s="277"/>
      <c r="L24" s="277"/>
      <c r="M24" s="137">
        <f t="shared" si="0"/>
        <v>0</v>
      </c>
    </row>
    <row r="25" spans="1:13" x14ac:dyDescent="0.2">
      <c r="A25" s="237">
        <v>180000</v>
      </c>
      <c r="B25" s="237" t="s">
        <v>1206</v>
      </c>
      <c r="C25" s="137"/>
      <c r="D25" s="506"/>
      <c r="E25" s="352"/>
      <c r="F25" s="352"/>
      <c r="G25" s="352"/>
      <c r="H25" s="137">
        <f>+'GOV CAP ASSETS-9000(GCAAG)'!H8+'GOV CAP ASSETS-9000(GCAAG)'!H9+'GOV CAP ASSETS-9000(GCAAG)'!H11+'GOV CAP ASSETS-9000(GCAAG)'!H17+'GOV CAP ASSETS-9000(GCAAG)'!H20+'GOV CAP ASSETS-9000(GCAAG)'!H23+'GOV CAP ASSETS-9000(GCAAG)'!H14</f>
        <v>0</v>
      </c>
      <c r="I25" s="137">
        <f>+'GOV CAP ASSETS-9000(GCAAG)'!H12+'GOV CAP ASSETS-9000(GCAAG)'!H18+'GOV CAP ASSETS-9000(GCAAG)'!H21+'GOV CAP ASSETS-9000(GCAAG)'!H24+'GOV CAP ASSETS-9000(GCAAG)'!H15</f>
        <v>0</v>
      </c>
      <c r="J25" s="352"/>
      <c r="K25" s="277"/>
      <c r="L25" s="277"/>
      <c r="M25" s="137">
        <f t="shared" si="0"/>
        <v>0</v>
      </c>
    </row>
    <row r="26" spans="1:13" ht="13.5" thickBot="1" x14ac:dyDescent="0.25">
      <c r="A26" s="438" t="s">
        <v>2700</v>
      </c>
      <c r="B26" s="237" t="s">
        <v>2767</v>
      </c>
      <c r="C26" s="122"/>
      <c r="D26" s="505"/>
      <c r="E26" s="505"/>
      <c r="F26" s="505"/>
      <c r="G26" s="505"/>
      <c r="H26" s="122">
        <f>'GOV CAP ASSETS-9000(GCAAG)'!H42+'GOV CAP ASSETS-9000(GCAAG)'!H43+'GOV CAP ASSETS-9000(GCAAG)'!H45+'GOV CAP ASSETS-9000(GCAAG)'!H48+'GOV CAP ASSETS-9000(GCAAG)'!H51+'GOV CAP ASSETS-9000(GCAAG)'!H54+'GOV CAP ASSETS-9000(GCAAG)'!H57</f>
        <v>0</v>
      </c>
      <c r="I26" s="122">
        <f>'GOV CAP ASSETS-9000(GCAAG)'!H46+'GOV CAP ASSETS-9000(GCAAG)'!H49+'GOV CAP ASSETS-9000(GCAAG)'!H52+'GOV CAP ASSETS-9000(GCAAG)'!H55+'GOV CAP ASSETS-9000(GCAAG)'!H58</f>
        <v>0</v>
      </c>
      <c r="J26" s="505"/>
      <c r="K26" s="122"/>
      <c r="L26" s="122"/>
      <c r="M26" s="122">
        <f t="shared" si="0"/>
        <v>0</v>
      </c>
    </row>
    <row r="27" spans="1:13" x14ac:dyDescent="0.2">
      <c r="B27" s="302" t="s">
        <v>889</v>
      </c>
      <c r="C27" s="137">
        <f t="shared" ref="C27:M27" si="1">SUM(C8:C26)</f>
        <v>0</v>
      </c>
      <c r="D27" s="137"/>
      <c r="E27" s="137">
        <f t="shared" si="1"/>
        <v>0</v>
      </c>
      <c r="F27" s="137">
        <f t="shared" si="1"/>
        <v>0</v>
      </c>
      <c r="G27" s="137">
        <f t="shared" si="1"/>
        <v>0</v>
      </c>
      <c r="H27" s="137">
        <f t="shared" si="1"/>
        <v>0</v>
      </c>
      <c r="I27" s="137">
        <f t="shared" si="1"/>
        <v>0</v>
      </c>
      <c r="J27" s="137">
        <f t="shared" si="1"/>
        <v>0</v>
      </c>
      <c r="K27" s="137">
        <f t="shared" si="1"/>
        <v>0</v>
      </c>
      <c r="L27" s="137">
        <f t="shared" si="1"/>
        <v>0</v>
      </c>
      <c r="M27" s="137">
        <f t="shared" si="1"/>
        <v>0</v>
      </c>
    </row>
    <row r="28" spans="1:13" x14ac:dyDescent="0.2">
      <c r="B28" s="302"/>
      <c r="C28" s="137"/>
      <c r="D28" s="137"/>
      <c r="E28" s="137"/>
      <c r="F28" s="137"/>
      <c r="G28" s="137"/>
      <c r="H28" s="137"/>
      <c r="I28" s="137"/>
      <c r="J28" s="137"/>
      <c r="K28" s="137"/>
      <c r="L28" s="137"/>
      <c r="M28" s="137"/>
    </row>
    <row r="29" spans="1:13" x14ac:dyDescent="0.2">
      <c r="A29" s="237">
        <v>190000</v>
      </c>
      <c r="B29" s="314" t="s">
        <v>2156</v>
      </c>
      <c r="C29" s="819"/>
      <c r="D29" s="1166"/>
      <c r="E29" s="1166"/>
      <c r="F29" s="137"/>
      <c r="G29" s="137"/>
      <c r="H29" s="137"/>
      <c r="I29" s="137"/>
      <c r="J29" s="137"/>
      <c r="K29" s="277"/>
      <c r="L29" s="277"/>
      <c r="M29" s="137">
        <f>SUM(C29:L29)</f>
        <v>0</v>
      </c>
    </row>
    <row r="30" spans="1:13" x14ac:dyDescent="0.2">
      <c r="A30" s="436" t="s">
        <v>1478</v>
      </c>
      <c r="B30" s="314" t="s">
        <v>2149</v>
      </c>
      <c r="C30" s="819"/>
      <c r="D30" s="1166"/>
      <c r="E30" s="1166"/>
      <c r="F30" s="137"/>
      <c r="G30" s="137"/>
      <c r="H30" s="137"/>
      <c r="I30" s="137"/>
      <c r="J30" s="137"/>
      <c r="K30" s="277"/>
      <c r="L30" s="277"/>
      <c r="M30" s="137">
        <f>SUM(C30:L30)</f>
        <v>0</v>
      </c>
    </row>
    <row r="31" spans="1:13" x14ac:dyDescent="0.2">
      <c r="A31" s="436" t="s">
        <v>1478</v>
      </c>
      <c r="B31" s="314" t="s">
        <v>2704</v>
      </c>
      <c r="C31" s="819"/>
      <c r="D31" s="277"/>
      <c r="E31" s="277"/>
      <c r="F31" s="137"/>
      <c r="G31" s="137"/>
      <c r="H31" s="137"/>
      <c r="I31" s="137"/>
      <c r="J31" s="137"/>
      <c r="K31" s="277"/>
      <c r="L31" s="277"/>
      <c r="M31" s="137">
        <f>SUM(C31:L31)</f>
        <v>0</v>
      </c>
    </row>
    <row r="32" spans="1:13" ht="13.5" thickBot="1" x14ac:dyDescent="0.25">
      <c r="A32" s="436" t="s">
        <v>1478</v>
      </c>
      <c r="B32" s="314" t="s">
        <v>1477</v>
      </c>
      <c r="C32" s="122">
        <f>'GOVERNMENTAL FUNDS - BS(15)'!M31+'GOVERNMENTAL FUNDS - BS(15)'!M30</f>
        <v>0</v>
      </c>
      <c r="D32" s="355"/>
      <c r="E32" s="355"/>
      <c r="F32" s="122"/>
      <c r="G32" s="122"/>
      <c r="H32" s="122"/>
      <c r="I32" s="122"/>
      <c r="J32" s="122"/>
      <c r="K32" s="355"/>
      <c r="L32" s="355"/>
      <c r="M32" s="122">
        <f>SUM(C32:L32)</f>
        <v>0</v>
      </c>
    </row>
    <row r="33" spans="1:13" x14ac:dyDescent="0.2">
      <c r="B33" s="302" t="s">
        <v>1469</v>
      </c>
      <c r="C33" s="137">
        <f>SUM(C29:C32)</f>
        <v>0</v>
      </c>
      <c r="D33" s="137"/>
      <c r="E33" s="137">
        <f>SUM(E29:E32)</f>
        <v>0</v>
      </c>
      <c r="F33" s="137">
        <f t="shared" ref="F33:L33" si="2">SUM(F29:F32)</f>
        <v>0</v>
      </c>
      <c r="G33" s="137">
        <f t="shared" si="2"/>
        <v>0</v>
      </c>
      <c r="H33" s="137">
        <f t="shared" si="2"/>
        <v>0</v>
      </c>
      <c r="I33" s="137">
        <f t="shared" si="2"/>
        <v>0</v>
      </c>
      <c r="J33" s="137">
        <f t="shared" si="2"/>
        <v>0</v>
      </c>
      <c r="K33" s="137">
        <f t="shared" si="2"/>
        <v>0</v>
      </c>
      <c r="L33" s="137">
        <f t="shared" si="2"/>
        <v>0</v>
      </c>
      <c r="M33" s="137">
        <f>SUM(M29:M32)</f>
        <v>0</v>
      </c>
    </row>
    <row r="34" spans="1:13" x14ac:dyDescent="0.2">
      <c r="A34"/>
      <c r="B34"/>
      <c r="C34" s="137"/>
      <c r="D34" s="137"/>
      <c r="E34" s="137"/>
      <c r="F34" s="137"/>
      <c r="G34" s="137"/>
      <c r="H34" s="137"/>
      <c r="I34" s="137"/>
      <c r="J34" s="137"/>
      <c r="K34" s="137"/>
      <c r="L34" s="137"/>
      <c r="M34" s="137"/>
    </row>
    <row r="35" spans="1:13" x14ac:dyDescent="0.2">
      <c r="A35"/>
      <c r="B35" s="17" t="s">
        <v>1008</v>
      </c>
      <c r="C35" s="137"/>
      <c r="D35" s="137"/>
      <c r="E35" s="137"/>
      <c r="F35" s="137"/>
      <c r="G35" s="137"/>
      <c r="H35" s="137"/>
      <c r="I35" s="137"/>
      <c r="J35" s="137"/>
      <c r="K35" s="137"/>
      <c r="L35" s="137"/>
      <c r="M35" s="137"/>
    </row>
    <row r="36" spans="1:13" x14ac:dyDescent="0.2">
      <c r="A36"/>
      <c r="B36" s="17" t="s">
        <v>1009</v>
      </c>
      <c r="C36" s="137"/>
      <c r="D36" s="137"/>
      <c r="E36" s="137"/>
      <c r="F36" s="137"/>
      <c r="G36" s="137"/>
      <c r="H36" s="137"/>
      <c r="I36" s="137"/>
      <c r="J36" s="137"/>
      <c r="K36" s="137"/>
      <c r="L36" s="137"/>
      <c r="M36" s="137"/>
    </row>
    <row r="37" spans="1:13" x14ac:dyDescent="0.2">
      <c r="A37" s="237">
        <v>201000</v>
      </c>
      <c r="B37" s="314" t="s">
        <v>820</v>
      </c>
      <c r="C37" s="137">
        <f>+'GOVERNMENTAL FUNDS - BS(15)'!M35</f>
        <v>0</v>
      </c>
      <c r="D37" s="137"/>
      <c r="E37" s="277"/>
      <c r="F37" s="277"/>
      <c r="G37" s="277"/>
      <c r="H37" s="277"/>
      <c r="I37" s="277"/>
      <c r="J37" s="277"/>
      <c r="K37" s="277"/>
      <c r="L37" s="277"/>
      <c r="M37" s="137">
        <f t="shared" ref="M37:M51" si="3">SUM(C37:L37)</f>
        <v>0</v>
      </c>
    </row>
    <row r="38" spans="1:13" x14ac:dyDescent="0.2">
      <c r="A38" s="237">
        <v>202100</v>
      </c>
      <c r="B38" s="237" t="s">
        <v>1010</v>
      </c>
      <c r="C38" s="137">
        <f>+'GOVERNMENTAL FUNDS - BS(15)'!M36</f>
        <v>0</v>
      </c>
      <c r="D38" s="506"/>
      <c r="E38" s="352"/>
      <c r="F38" s="352"/>
      <c r="G38" s="352"/>
      <c r="H38" s="352"/>
      <c r="I38" s="352"/>
      <c r="J38" s="352"/>
      <c r="K38" s="277"/>
      <c r="L38" s="277"/>
      <c r="M38" s="137">
        <f t="shared" si="3"/>
        <v>0</v>
      </c>
    </row>
    <row r="39" spans="1:13" x14ac:dyDescent="0.2">
      <c r="A39" s="237">
        <v>204000</v>
      </c>
      <c r="B39" s="314" t="s">
        <v>2750</v>
      </c>
      <c r="C39" s="137">
        <f>+'GOVERNMENTAL FUNDS - BS(15)'!M38</f>
        <v>0</v>
      </c>
      <c r="D39" s="506"/>
      <c r="E39" s="352"/>
      <c r="F39" s="352"/>
      <c r="G39" s="352"/>
      <c r="H39" s="352"/>
      <c r="I39" s="352"/>
      <c r="J39" s="352"/>
      <c r="K39" s="277"/>
      <c r="L39" s="277"/>
      <c r="M39" s="137">
        <f t="shared" si="3"/>
        <v>0</v>
      </c>
    </row>
    <row r="40" spans="1:13" x14ac:dyDescent="0.2">
      <c r="A40" s="237">
        <v>205500</v>
      </c>
      <c r="B40" s="314" t="s">
        <v>2766</v>
      </c>
      <c r="C40" s="137">
        <f>'GOVERNMENTAL FUNDS - BS(15)'!M40</f>
        <v>0</v>
      </c>
      <c r="D40" s="506"/>
      <c r="E40" s="352"/>
      <c r="F40" s="352"/>
      <c r="G40" s="352"/>
      <c r="H40" s="352"/>
      <c r="I40" s="352"/>
      <c r="J40" s="352"/>
      <c r="K40" s="277"/>
      <c r="L40" s="277"/>
      <c r="M40" s="137">
        <f t="shared" si="3"/>
        <v>0</v>
      </c>
    </row>
    <row r="41" spans="1:13" x14ac:dyDescent="0.2">
      <c r="A41" s="237">
        <v>211000</v>
      </c>
      <c r="B41" s="237" t="s">
        <v>220</v>
      </c>
      <c r="C41" s="137">
        <f>+'GOVERNMENTAL FUNDS - BS(15)'!M42</f>
        <v>0</v>
      </c>
      <c r="D41" s="506"/>
      <c r="E41" s="352"/>
      <c r="F41" s="352"/>
      <c r="G41" s="352"/>
      <c r="H41" s="352"/>
      <c r="I41" s="352"/>
      <c r="J41" s="277"/>
      <c r="K41" s="277"/>
      <c r="L41" s="277"/>
      <c r="M41" s="137">
        <f t="shared" si="3"/>
        <v>0</v>
      </c>
    </row>
    <row r="42" spans="1:13" x14ac:dyDescent="0.2">
      <c r="A42" s="237">
        <v>212000</v>
      </c>
      <c r="B42" s="237" t="s">
        <v>219</v>
      </c>
      <c r="C42" s="137">
        <f>+'GOVERNMENTAL FUNDS - BS(15)'!M43</f>
        <v>0</v>
      </c>
      <c r="D42" s="506"/>
      <c r="E42" s="352"/>
      <c r="F42" s="352"/>
      <c r="G42" s="352"/>
      <c r="H42" s="352"/>
      <c r="I42" s="352"/>
      <c r="J42" s="352"/>
      <c r="K42" s="277"/>
      <c r="L42" s="277"/>
      <c r="M42" s="137">
        <f t="shared" si="3"/>
        <v>0</v>
      </c>
    </row>
    <row r="43" spans="1:13" x14ac:dyDescent="0.2">
      <c r="A43" s="237">
        <v>216000</v>
      </c>
      <c r="B43" s="314" t="s">
        <v>1533</v>
      </c>
      <c r="C43" s="137">
        <f>'GOVERNMENTAL FUNDS - BS(15)'!M45</f>
        <v>0</v>
      </c>
      <c r="D43" s="506"/>
      <c r="E43" s="352"/>
      <c r="F43" s="352"/>
      <c r="G43" s="352"/>
      <c r="H43" s="352"/>
      <c r="I43" s="352"/>
      <c r="J43" s="352"/>
      <c r="K43" s="277"/>
      <c r="L43" s="277"/>
      <c r="M43" s="137">
        <f t="shared" si="3"/>
        <v>0</v>
      </c>
    </row>
    <row r="44" spans="1:13" x14ac:dyDescent="0.2">
      <c r="A44" s="237">
        <v>205200</v>
      </c>
      <c r="B44" s="237" t="s">
        <v>1011</v>
      </c>
      <c r="C44" s="137">
        <f>+'GOVERNMENTAL FUNDS - BS(15)'!M39</f>
        <v>0</v>
      </c>
      <c r="D44" s="506"/>
      <c r="E44" s="352"/>
      <c r="F44" s="352"/>
      <c r="G44" s="352"/>
      <c r="H44" s="352"/>
      <c r="I44" s="352"/>
      <c r="J44" s="352"/>
      <c r="K44" s="277"/>
      <c r="L44" s="277"/>
      <c r="M44" s="137">
        <f t="shared" si="3"/>
        <v>0</v>
      </c>
    </row>
    <row r="45" spans="1:13" x14ac:dyDescent="0.2">
      <c r="A45" s="237">
        <v>206100</v>
      </c>
      <c r="B45" s="237" t="s">
        <v>228</v>
      </c>
      <c r="C45" s="137">
        <f>+'GOVERNMENTAL FUNDS - BS(15)'!M41+'GOVERNMENTAL FUNDS - BS(15)'!M44+'GOVERNMENTAL FUNDS - BS(15)'!M37</f>
        <v>0</v>
      </c>
      <c r="D45" s="506"/>
      <c r="E45" s="352"/>
      <c r="F45" s="352"/>
      <c r="G45" s="352"/>
      <c r="H45" s="352"/>
      <c r="I45" s="352"/>
      <c r="J45" s="352"/>
      <c r="K45" s="277"/>
      <c r="L45" s="277"/>
      <c r="M45" s="137">
        <f t="shared" si="3"/>
        <v>0</v>
      </c>
    </row>
    <row r="46" spans="1:13" x14ac:dyDescent="0.2">
      <c r="A46" s="237">
        <v>233000</v>
      </c>
      <c r="B46" s="237" t="s">
        <v>153</v>
      </c>
      <c r="C46" s="137">
        <f>+'GOVERNMENTAL FUNDS - BS(15)'!M46</f>
        <v>0</v>
      </c>
      <c r="D46" s="506"/>
      <c r="E46" s="352"/>
      <c r="F46" s="352"/>
      <c r="G46" s="352"/>
      <c r="H46" s="352"/>
      <c r="I46" s="352"/>
      <c r="J46" s="277"/>
      <c r="K46" s="277"/>
      <c r="L46" s="277"/>
      <c r="M46" s="137">
        <f t="shared" si="3"/>
        <v>0</v>
      </c>
    </row>
    <row r="47" spans="1:13" x14ac:dyDescent="0.2">
      <c r="B47" s="237" t="s">
        <v>892</v>
      </c>
      <c r="C47" s="137"/>
      <c r="D47" s="506"/>
      <c r="E47" s="358"/>
      <c r="F47" s="358"/>
      <c r="G47" s="358"/>
      <c r="H47" s="358"/>
      <c r="I47" s="358"/>
      <c r="J47" s="358"/>
      <c r="K47" s="277"/>
      <c r="L47" s="277"/>
      <c r="M47" s="137"/>
    </row>
    <row r="48" spans="1:13" x14ac:dyDescent="0.2">
      <c r="B48" s="237" t="s">
        <v>535</v>
      </c>
      <c r="C48" s="137"/>
      <c r="D48" s="506"/>
      <c r="E48" s="352"/>
      <c r="F48" s="352"/>
      <c r="G48" s="352"/>
      <c r="H48" s="352"/>
      <c r="I48" s="352"/>
      <c r="J48" s="352"/>
      <c r="K48" s="277"/>
      <c r="L48" s="277"/>
      <c r="M48" s="137">
        <f t="shared" si="3"/>
        <v>0</v>
      </c>
    </row>
    <row r="49" spans="1:13" x14ac:dyDescent="0.2">
      <c r="B49" s="237" t="s">
        <v>893</v>
      </c>
      <c r="C49" s="137"/>
      <c r="D49" s="506"/>
      <c r="E49" s="352"/>
      <c r="F49" s="137">
        <f>+'GOV DEBT-9500(GLTDAG)'!F42-'GOV DEBT-9500(GLTDAG)'!F40-'GOV DEBT-9500(GLTDAG)'!F39-'GOV DEBT-9500(GLTDAG)'!F38</f>
        <v>0</v>
      </c>
      <c r="G49" s="137">
        <f>+'GOV DEBT-9500(GLTDAG)'!F40</f>
        <v>0</v>
      </c>
      <c r="H49" s="352"/>
      <c r="I49" s="352"/>
      <c r="J49" s="352"/>
      <c r="K49" s="277"/>
      <c r="L49" s="277"/>
      <c r="M49" s="137">
        <f t="shared" si="3"/>
        <v>0</v>
      </c>
    </row>
    <row r="50" spans="1:13" x14ac:dyDescent="0.2">
      <c r="A50">
        <v>237000</v>
      </c>
      <c r="B50" s="314" t="s">
        <v>1891</v>
      </c>
      <c r="C50" s="137"/>
      <c r="D50" s="137"/>
      <c r="E50" s="137"/>
      <c r="F50" s="137"/>
      <c r="G50" s="137">
        <f>'GOV DEBT-9500(GLTDAG)'!F38</f>
        <v>0</v>
      </c>
      <c r="H50" s="137"/>
      <c r="I50" s="137"/>
      <c r="J50" s="137"/>
      <c r="K50" s="137"/>
      <c r="L50" s="137"/>
      <c r="M50" s="137">
        <f t="shared" si="3"/>
        <v>0</v>
      </c>
    </row>
    <row r="51" spans="1:13" ht="13.5" thickBot="1" x14ac:dyDescent="0.25">
      <c r="A51">
        <v>238000</v>
      </c>
      <c r="B51" s="314" t="s">
        <v>1153</v>
      </c>
      <c r="C51" s="122"/>
      <c r="D51" s="122"/>
      <c r="E51" s="122"/>
      <c r="F51" s="122"/>
      <c r="G51" s="122">
        <f>'GOV DEBT-9500(GLTDAG)'!F39</f>
        <v>0</v>
      </c>
      <c r="H51" s="122"/>
      <c r="I51" s="122"/>
      <c r="J51" s="122"/>
      <c r="K51" s="122"/>
      <c r="L51" s="122"/>
      <c r="M51" s="122">
        <f t="shared" si="3"/>
        <v>0</v>
      </c>
    </row>
    <row r="52" spans="1:13" x14ac:dyDescent="0.2">
      <c r="B52" s="302" t="s">
        <v>894</v>
      </c>
      <c r="C52" s="137">
        <f>SUM(C36:C51)</f>
        <v>0</v>
      </c>
      <c r="D52" s="137"/>
      <c r="E52" s="137">
        <f t="shared" ref="E52:M52" si="4">SUM(E36:E51)</f>
        <v>0</v>
      </c>
      <c r="F52" s="137">
        <f t="shared" si="4"/>
        <v>0</v>
      </c>
      <c r="G52" s="137">
        <f t="shared" si="4"/>
        <v>0</v>
      </c>
      <c r="H52" s="137">
        <f t="shared" si="4"/>
        <v>0</v>
      </c>
      <c r="I52" s="137">
        <f t="shared" si="4"/>
        <v>0</v>
      </c>
      <c r="J52" s="137">
        <f t="shared" si="4"/>
        <v>0</v>
      </c>
      <c r="K52" s="137">
        <f t="shared" si="4"/>
        <v>0</v>
      </c>
      <c r="L52" s="137">
        <f t="shared" si="4"/>
        <v>0</v>
      </c>
      <c r="M52" s="137">
        <f t="shared" si="4"/>
        <v>0</v>
      </c>
    </row>
    <row r="53" spans="1:13" x14ac:dyDescent="0.2">
      <c r="B53" s="302"/>
      <c r="C53" s="137"/>
      <c r="D53" s="137"/>
      <c r="E53" s="137"/>
      <c r="F53" s="137"/>
      <c r="G53" s="137"/>
      <c r="H53" s="137"/>
      <c r="I53" s="137"/>
      <c r="J53" s="137"/>
      <c r="K53" s="137"/>
      <c r="L53" s="137"/>
      <c r="M53" s="137"/>
    </row>
    <row r="54" spans="1:13" x14ac:dyDescent="0.2">
      <c r="A54" s="237">
        <v>220000</v>
      </c>
      <c r="B54" s="314" t="s">
        <v>2155</v>
      </c>
      <c r="C54" s="819"/>
      <c r="D54" s="1166"/>
      <c r="E54" s="1166"/>
      <c r="F54" s="506"/>
      <c r="G54" s="506"/>
      <c r="H54" s="506"/>
      <c r="I54" s="506"/>
      <c r="J54" s="506"/>
      <c r="K54" s="277"/>
      <c r="L54" s="277"/>
      <c r="M54" s="137">
        <f>SUM(C54:L54)</f>
        <v>0</v>
      </c>
    </row>
    <row r="55" spans="1:13" x14ac:dyDescent="0.2">
      <c r="A55" s="436" t="s">
        <v>2151</v>
      </c>
      <c r="B55" s="314" t="s">
        <v>2150</v>
      </c>
      <c r="C55" s="819"/>
      <c r="D55" s="1166"/>
      <c r="E55" s="1166"/>
      <c r="F55" s="506"/>
      <c r="G55" s="506"/>
      <c r="H55" s="506"/>
      <c r="I55" s="506"/>
      <c r="J55" s="506"/>
      <c r="K55" s="277"/>
      <c r="L55" s="277"/>
      <c r="M55" s="137">
        <f>SUM(C55:L55)</f>
        <v>0</v>
      </c>
    </row>
    <row r="56" spans="1:13" x14ac:dyDescent="0.2">
      <c r="A56" s="436" t="s">
        <v>2151</v>
      </c>
      <c r="B56" s="314" t="s">
        <v>2703</v>
      </c>
      <c r="C56" s="137"/>
      <c r="D56" s="1074"/>
      <c r="E56" s="1074"/>
      <c r="F56" s="506"/>
      <c r="G56" s="506"/>
      <c r="H56" s="506"/>
      <c r="I56" s="506"/>
      <c r="J56" s="506"/>
      <c r="K56" s="277"/>
      <c r="L56" s="277"/>
      <c r="M56" s="137">
        <f>SUM(C56:L56)</f>
        <v>0</v>
      </c>
    </row>
    <row r="57" spans="1:13" x14ac:dyDescent="0.2">
      <c r="A57" s="436" t="s">
        <v>2153</v>
      </c>
      <c r="B57" s="314" t="s">
        <v>2154</v>
      </c>
      <c r="C57" s="137">
        <f>'GOVERNMENTAL FUNDS - BS(15)'!M50</f>
        <v>0</v>
      </c>
      <c r="D57" s="277"/>
      <c r="E57" s="277"/>
      <c r="F57" s="506"/>
      <c r="G57" s="506"/>
      <c r="H57" s="506"/>
      <c r="I57" s="506"/>
      <c r="J57" s="506"/>
      <c r="K57" s="277"/>
      <c r="L57" s="277"/>
      <c r="M57" s="137">
        <f>SUM(C57:L57)</f>
        <v>0</v>
      </c>
    </row>
    <row r="58" spans="1:13" ht="13.5" thickBot="1" x14ac:dyDescent="0.25">
      <c r="A58" s="237">
        <v>223000</v>
      </c>
      <c r="B58" s="314" t="s">
        <v>1479</v>
      </c>
      <c r="C58" s="122">
        <f>'GOVERNMENTAL FUNDS - BS(15)'!M51</f>
        <v>0</v>
      </c>
      <c r="D58" s="355"/>
      <c r="E58" s="827">
        <f>-C58</f>
        <v>0</v>
      </c>
      <c r="F58" s="505"/>
      <c r="G58" s="505"/>
      <c r="H58" s="505"/>
      <c r="I58" s="505"/>
      <c r="J58" s="505"/>
      <c r="K58" s="355"/>
      <c r="L58" s="355"/>
      <c r="M58" s="122">
        <f>SUM(C58:L58)</f>
        <v>0</v>
      </c>
    </row>
    <row r="59" spans="1:13" x14ac:dyDescent="0.2">
      <c r="B59" s="302"/>
      <c r="C59" s="137">
        <f>SUM(C54:C58)</f>
        <v>0</v>
      </c>
      <c r="D59" s="137"/>
      <c r="E59" s="137">
        <f>SUM(E54:E58)</f>
        <v>0</v>
      </c>
      <c r="F59" s="137">
        <f t="shared" ref="F59:L59" si="5">SUM(F54:F58)</f>
        <v>0</v>
      </c>
      <c r="G59" s="137">
        <f t="shared" si="5"/>
        <v>0</v>
      </c>
      <c r="H59" s="137">
        <f t="shared" si="5"/>
        <v>0</v>
      </c>
      <c r="I59" s="137">
        <f t="shared" si="5"/>
        <v>0</v>
      </c>
      <c r="J59" s="137">
        <f t="shared" si="5"/>
        <v>0</v>
      </c>
      <c r="K59" s="137">
        <f t="shared" si="5"/>
        <v>0</v>
      </c>
      <c r="L59" s="137">
        <f t="shared" si="5"/>
        <v>0</v>
      </c>
      <c r="M59" s="137">
        <f>SUM(M54:M58)</f>
        <v>0</v>
      </c>
    </row>
    <row r="60" spans="1:13" x14ac:dyDescent="0.2">
      <c r="C60" s="137"/>
      <c r="D60" s="137"/>
      <c r="E60" s="277"/>
      <c r="F60" s="277"/>
      <c r="G60" s="277"/>
      <c r="H60" s="277"/>
      <c r="I60" s="277"/>
      <c r="J60" s="277"/>
      <c r="K60" s="277"/>
      <c r="L60" s="277"/>
      <c r="M60" s="137"/>
    </row>
    <row r="61" spans="1:13" x14ac:dyDescent="0.2">
      <c r="B61" s="302" t="s">
        <v>1414</v>
      </c>
      <c r="C61" s="137"/>
      <c r="D61" s="137"/>
      <c r="E61" s="277"/>
      <c r="F61" s="277"/>
      <c r="G61" s="277"/>
      <c r="H61" s="277"/>
      <c r="I61" s="277"/>
      <c r="J61" s="277"/>
      <c r="K61" s="277"/>
      <c r="L61" s="277"/>
      <c r="M61" s="137"/>
    </row>
    <row r="62" spans="1:13" x14ac:dyDescent="0.2">
      <c r="B62" s="314" t="s">
        <v>1440</v>
      </c>
      <c r="C62" s="137"/>
      <c r="D62" s="506"/>
      <c r="E62" s="352"/>
      <c r="F62" s="137">
        <f>-F49</f>
        <v>0</v>
      </c>
      <c r="G62" s="358"/>
      <c r="H62" s="137">
        <f>+H25+H26</f>
        <v>0</v>
      </c>
      <c r="I62" s="137">
        <f>+I25+I26</f>
        <v>0</v>
      </c>
      <c r="J62" s="352"/>
      <c r="K62" s="277"/>
      <c r="L62" s="277"/>
      <c r="M62" s="137">
        <f>SUM(C62:L62)</f>
        <v>0</v>
      </c>
    </row>
    <row r="63" spans="1:13" x14ac:dyDescent="0.2">
      <c r="B63"/>
      <c r="C63" s="137"/>
      <c r="D63" s="506"/>
      <c r="E63" s="358"/>
      <c r="F63" s="358"/>
      <c r="G63" s="358"/>
      <c r="H63" s="358"/>
      <c r="I63" s="358"/>
      <c r="J63" s="358"/>
      <c r="K63" s="277"/>
      <c r="L63" s="277"/>
      <c r="M63" s="137"/>
    </row>
    <row r="64" spans="1:13" x14ac:dyDescent="0.2">
      <c r="B64"/>
      <c r="C64" s="137"/>
      <c r="D64" s="506"/>
      <c r="E64" s="358"/>
      <c r="F64" s="358"/>
      <c r="G64" s="358"/>
      <c r="H64" s="358"/>
      <c r="I64" s="358"/>
      <c r="J64" s="358"/>
      <c r="K64" s="277"/>
      <c r="L64" s="277"/>
      <c r="M64" s="137"/>
    </row>
    <row r="65" spans="1:13" x14ac:dyDescent="0.2">
      <c r="B65" s="17" t="s">
        <v>653</v>
      </c>
      <c r="C65" s="137"/>
      <c r="D65" s="506"/>
      <c r="E65" s="358"/>
      <c r="F65" s="358"/>
      <c r="G65" s="358"/>
      <c r="H65" s="358"/>
      <c r="I65" s="358"/>
      <c r="J65" s="358"/>
      <c r="K65" s="277"/>
      <c r="L65" s="277"/>
      <c r="M65" s="137"/>
    </row>
    <row r="66" spans="1:13" x14ac:dyDescent="0.2">
      <c r="A66" s="436">
        <v>250100</v>
      </c>
      <c r="B66" s="314" t="s">
        <v>1268</v>
      </c>
      <c r="C66" s="137">
        <f>'GOVERNMENTAL FUNDS - BS(15)'!M55+'GOVERNMENTAL FUNDS - BS(15)'!M56</f>
        <v>0</v>
      </c>
      <c r="D66" s="506"/>
      <c r="E66" s="352"/>
      <c r="F66" s="352"/>
      <c r="G66" s="352"/>
      <c r="H66" s="352"/>
      <c r="I66" s="352"/>
      <c r="J66" s="352"/>
      <c r="K66" s="277"/>
      <c r="L66" s="277"/>
      <c r="M66" s="137">
        <f>SUM(C66:L66)</f>
        <v>0</v>
      </c>
    </row>
    <row r="67" spans="1:13" x14ac:dyDescent="0.2">
      <c r="A67" s="237">
        <v>250200</v>
      </c>
      <c r="B67" s="314" t="s">
        <v>1269</v>
      </c>
      <c r="C67" s="137">
        <f>'GOVERNMENTAL FUNDS - BS(15)'!M57+'GOVERNMENTAL FUNDS - BS(15)'!M58+'GOVERNMENTAL FUNDS - BS(15)'!M60+'GOVERNMENTAL FUNDS - BS(15)'!M61+'GOVERNMENTAL FUNDS - BS(15)'!M62+'GOVERNMENTAL FUNDS - BS(15)'!M59</f>
        <v>0</v>
      </c>
      <c r="D67" s="506"/>
      <c r="E67" s="277"/>
      <c r="F67" s="352"/>
      <c r="G67" s="352"/>
      <c r="H67" s="352"/>
      <c r="I67" s="352"/>
      <c r="J67" s="352"/>
      <c r="K67" s="277"/>
      <c r="L67" s="277"/>
      <c r="M67" s="137">
        <f>SUM(C67:L67)</f>
        <v>0</v>
      </c>
    </row>
    <row r="68" spans="1:13" x14ac:dyDescent="0.2">
      <c r="B68" s="314"/>
      <c r="C68" s="137"/>
      <c r="D68" s="506"/>
      <c r="E68" s="352"/>
      <c r="F68" s="352"/>
      <c r="G68" s="352"/>
      <c r="H68" s="352"/>
      <c r="I68" s="352"/>
      <c r="J68" s="352"/>
      <c r="K68" s="277"/>
      <c r="L68" s="277"/>
      <c r="M68" s="137">
        <f>SUM(C68:L68)</f>
        <v>0</v>
      </c>
    </row>
    <row r="69" spans="1:13" x14ac:dyDescent="0.2">
      <c r="B69" s="314"/>
      <c r="C69" s="137"/>
      <c r="D69" s="506"/>
      <c r="E69" s="352"/>
      <c r="F69" s="352"/>
      <c r="G69" s="352"/>
      <c r="H69" s="352"/>
      <c r="I69" s="352"/>
      <c r="J69" s="352"/>
      <c r="K69" s="277"/>
      <c r="L69" s="277"/>
      <c r="M69" s="137">
        <f>SUM(C69:L69)</f>
        <v>0</v>
      </c>
    </row>
    <row r="70" spans="1:13" x14ac:dyDescent="0.2">
      <c r="B70" s="17"/>
      <c r="C70" s="137"/>
      <c r="D70" s="506"/>
      <c r="E70" s="358"/>
      <c r="F70" s="358"/>
      <c r="G70" s="358"/>
      <c r="H70" s="358"/>
      <c r="I70" s="358"/>
      <c r="J70" s="358"/>
      <c r="K70" s="277"/>
      <c r="L70" s="277"/>
      <c r="M70" s="137"/>
    </row>
    <row r="71" spans="1:13" x14ac:dyDescent="0.2">
      <c r="A71" s="438" t="s">
        <v>1344</v>
      </c>
      <c r="B71" s="17" t="s">
        <v>1266</v>
      </c>
      <c r="C71" s="137"/>
      <c r="D71" s="506"/>
      <c r="E71" s="352"/>
      <c r="F71" s="352"/>
      <c r="G71" s="352"/>
      <c r="H71" s="352"/>
      <c r="I71" s="352"/>
      <c r="J71" s="352"/>
      <c r="K71" s="277"/>
      <c r="L71" s="277"/>
      <c r="M71" s="137">
        <f>SUM(C71:L71)</f>
        <v>0</v>
      </c>
    </row>
    <row r="72" spans="1:13" x14ac:dyDescent="0.2">
      <c r="A72" s="237">
        <v>271000</v>
      </c>
      <c r="B72" s="314" t="s">
        <v>1267</v>
      </c>
      <c r="C72" s="137">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137">
        <f>D29+D30-D54-D55</f>
        <v>0</v>
      </c>
      <c r="E72" s="137">
        <f>-E59+E33</f>
        <v>0</v>
      </c>
      <c r="F72" s="358"/>
      <c r="G72" s="137">
        <f>-G49-G50-G51</f>
        <v>0</v>
      </c>
      <c r="H72" s="352"/>
      <c r="I72" s="352"/>
      <c r="J72" s="352"/>
      <c r="K72" s="277"/>
      <c r="L72" s="277"/>
      <c r="M72" s="137">
        <f>SUM(C72:L72)</f>
        <v>0</v>
      </c>
    </row>
    <row r="73" spans="1:13" x14ac:dyDescent="0.2">
      <c r="C73" s="137"/>
      <c r="D73" s="506"/>
      <c r="E73" s="352"/>
      <c r="F73" s="352"/>
      <c r="G73" s="352"/>
      <c r="H73" s="352"/>
      <c r="I73" s="352"/>
      <c r="J73" s="352"/>
      <c r="K73" s="277"/>
      <c r="L73" s="277"/>
      <c r="M73" s="137">
        <f>SUM(C73:L73)</f>
        <v>0</v>
      </c>
    </row>
    <row r="74" spans="1:13" x14ac:dyDescent="0.2">
      <c r="C74" s="137"/>
      <c r="D74" s="506"/>
      <c r="E74" s="352"/>
      <c r="F74" s="352"/>
      <c r="G74" s="352"/>
      <c r="H74" s="352"/>
      <c r="I74" s="352"/>
      <c r="J74" s="352"/>
      <c r="K74" s="277"/>
      <c r="L74" s="277"/>
      <c r="M74" s="137">
        <f>SUM(C74:L74)</f>
        <v>0</v>
      </c>
    </row>
    <row r="75" spans="1:13" ht="13.5" thickBot="1" x14ac:dyDescent="0.25">
      <c r="A75"/>
      <c r="B75"/>
      <c r="C75" s="122"/>
      <c r="D75" s="122"/>
      <c r="E75" s="122"/>
      <c r="F75" s="122"/>
      <c r="G75" s="122"/>
      <c r="H75" s="122"/>
      <c r="I75" s="122"/>
      <c r="J75" s="122"/>
      <c r="K75" s="355"/>
      <c r="L75" s="355"/>
      <c r="M75" s="122"/>
    </row>
    <row r="76" spans="1:13" ht="13.5" thickBot="1" x14ac:dyDescent="0.25">
      <c r="B76" s="302" t="s">
        <v>1012</v>
      </c>
      <c r="C76" s="356">
        <f>SUM(C61:C75)</f>
        <v>0</v>
      </c>
      <c r="D76" s="356">
        <f>D72</f>
        <v>0</v>
      </c>
      <c r="E76" s="356">
        <f t="shared" ref="E76:M76" si="6">SUM(E61:E75)</f>
        <v>0</v>
      </c>
      <c r="F76" s="356">
        <f t="shared" si="6"/>
        <v>0</v>
      </c>
      <c r="G76" s="356">
        <f t="shared" si="6"/>
        <v>0</v>
      </c>
      <c r="H76" s="356">
        <f t="shared" si="6"/>
        <v>0</v>
      </c>
      <c r="I76" s="356">
        <f t="shared" si="6"/>
        <v>0</v>
      </c>
      <c r="J76" s="356">
        <f t="shared" si="6"/>
        <v>0</v>
      </c>
      <c r="K76" s="356">
        <f t="shared" si="6"/>
        <v>0</v>
      </c>
      <c r="L76" s="356">
        <f t="shared" si="6"/>
        <v>0</v>
      </c>
      <c r="M76" s="356">
        <f t="shared" si="6"/>
        <v>0</v>
      </c>
    </row>
    <row r="77" spans="1:13" ht="27.75" customHeight="1" thickBot="1" x14ac:dyDescent="0.25">
      <c r="A77" s="353"/>
      <c r="B77" s="362" t="s">
        <v>1480</v>
      </c>
      <c r="C77" s="357">
        <f t="shared" ref="C77:M77" si="7">+C52+C76+C59</f>
        <v>0</v>
      </c>
      <c r="D77" s="357">
        <f>D76</f>
        <v>0</v>
      </c>
      <c r="E77" s="357">
        <f t="shared" si="7"/>
        <v>0</v>
      </c>
      <c r="F77" s="357">
        <f t="shared" si="7"/>
        <v>0</v>
      </c>
      <c r="G77" s="357">
        <f t="shared" si="7"/>
        <v>0</v>
      </c>
      <c r="H77" s="357">
        <f t="shared" si="7"/>
        <v>0</v>
      </c>
      <c r="I77" s="357">
        <f t="shared" si="7"/>
        <v>0</v>
      </c>
      <c r="J77" s="357">
        <f t="shared" si="7"/>
        <v>0</v>
      </c>
      <c r="K77" s="357">
        <f t="shared" si="7"/>
        <v>0</v>
      </c>
      <c r="L77" s="357">
        <f t="shared" si="7"/>
        <v>0</v>
      </c>
      <c r="M77" s="357">
        <f t="shared" si="7"/>
        <v>0</v>
      </c>
    </row>
    <row r="78" spans="1:13" ht="13.5" thickTop="1" x14ac:dyDescent="0.2"/>
    <row r="79" spans="1:13" x14ac:dyDescent="0.2">
      <c r="M79" s="277"/>
    </row>
    <row r="80" spans="1:13" x14ac:dyDescent="0.2">
      <c r="M80" s="277">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2.75" x14ac:dyDescent="0.2"/>
  <cols>
    <col min="1" max="1" width="120.7109375" customWidth="1"/>
  </cols>
  <sheetData>
    <row r="3" spans="1:1" ht="18" x14ac:dyDescent="0.25">
      <c r="A3" s="7" t="s">
        <v>587</v>
      </c>
    </row>
    <row r="5" spans="1:1" ht="408.95" customHeight="1" x14ac:dyDescent="0.2"/>
    <row r="6" spans="1:1" ht="12.75" customHeight="1" x14ac:dyDescent="0.2"/>
    <row r="16" spans="1:1" ht="15.75" x14ac:dyDescent="0.25">
      <c r="A16" s="109" t="s">
        <v>588</v>
      </c>
    </row>
    <row r="20" spans="1:1" ht="18" x14ac:dyDescent="0.25">
      <c r="A20" s="7" t="s">
        <v>589</v>
      </c>
    </row>
    <row r="22" spans="1:1" ht="408.95" customHeight="1" x14ac:dyDescent="0.2"/>
    <row r="34" spans="1:1" ht="15.75" x14ac:dyDescent="0.25">
      <c r="A34" s="109" t="s">
        <v>590</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C9" sqref="C9"/>
    </sheetView>
  </sheetViews>
  <sheetFormatPr defaultColWidth="8.85546875" defaultRowHeight="12.75" x14ac:dyDescent="0.2"/>
  <cols>
    <col min="1" max="1" width="12" style="237" customWidth="1"/>
    <col min="2" max="2" width="40.42578125" style="237" customWidth="1"/>
    <col min="3" max="3" width="18.42578125" style="237" customWidth="1"/>
    <col min="4" max="5" width="15.7109375" style="237" customWidth="1"/>
    <col min="6" max="6" width="17.5703125" style="237" customWidth="1"/>
    <col min="7" max="16" width="15.7109375" style="237" customWidth="1"/>
    <col min="17" max="17" width="16.28515625" style="237" customWidth="1"/>
    <col min="18" max="19" width="15.7109375" style="237" customWidth="1"/>
    <col min="20" max="16384" width="8.85546875" style="237"/>
  </cols>
  <sheetData>
    <row r="1" spans="1:17" ht="18" x14ac:dyDescent="0.25">
      <c r="A1" s="4">
        <f>+'GW-STATEMENT NET POSITION(13)'!A1</f>
        <v>0</v>
      </c>
      <c r="B1" s="252"/>
      <c r="C1" s="252"/>
      <c r="D1" s="252"/>
      <c r="E1" s="252"/>
      <c r="F1" s="252"/>
      <c r="G1" s="252"/>
      <c r="H1" s="252"/>
      <c r="I1" s="252"/>
      <c r="J1" s="252"/>
      <c r="K1" s="252"/>
      <c r="L1" s="252"/>
      <c r="M1" s="252"/>
      <c r="N1" s="252"/>
      <c r="O1" s="252"/>
      <c r="P1" s="252"/>
      <c r="Q1" s="252"/>
    </row>
    <row r="2" spans="1:17" ht="18" x14ac:dyDescent="0.25">
      <c r="A2" s="235" t="s">
        <v>678</v>
      </c>
      <c r="B2" s="252"/>
      <c r="C2" s="252"/>
      <c r="D2" s="252"/>
      <c r="E2" s="252"/>
      <c r="F2" s="252"/>
      <c r="G2" s="252"/>
      <c r="H2" s="252"/>
      <c r="I2" s="252"/>
      <c r="J2" s="252"/>
      <c r="K2" s="252"/>
      <c r="L2" s="252"/>
      <c r="M2" s="252"/>
      <c r="N2" s="252"/>
      <c r="O2" s="252"/>
      <c r="P2" s="252"/>
      <c r="Q2" s="252"/>
    </row>
    <row r="3" spans="1:17" ht="18" x14ac:dyDescent="0.25">
      <c r="A3" s="235" t="s">
        <v>545</v>
      </c>
      <c r="B3" s="252"/>
      <c r="C3" s="252"/>
      <c r="D3" s="252"/>
      <c r="E3" s="252"/>
      <c r="F3" s="252"/>
      <c r="G3" s="252"/>
      <c r="H3" s="252"/>
      <c r="I3" s="252"/>
      <c r="J3" s="252"/>
      <c r="K3" s="252"/>
      <c r="L3" s="252"/>
      <c r="M3" s="252"/>
      <c r="N3" s="252"/>
      <c r="O3" s="252"/>
      <c r="P3" s="252"/>
      <c r="Q3" s="252"/>
    </row>
    <row r="4" spans="1:17" ht="18" x14ac:dyDescent="0.25">
      <c r="A4" s="235" t="str">
        <f>+'GW-STATEMENT OF ACTIVITIES(14)'!B3</f>
        <v>FISCAL YEAR ENDING JUNE 30, 2024</v>
      </c>
      <c r="B4" s="252"/>
      <c r="C4" s="252"/>
      <c r="D4" s="252"/>
      <c r="E4" s="252"/>
      <c r="F4" s="252"/>
      <c r="G4" s="252"/>
      <c r="H4" s="252"/>
      <c r="I4" s="252"/>
      <c r="J4" s="252"/>
      <c r="K4" s="252"/>
      <c r="L4" s="252"/>
      <c r="M4" s="252"/>
      <c r="N4" s="252"/>
      <c r="O4" s="252"/>
      <c r="P4" s="252"/>
      <c r="Q4" s="252"/>
    </row>
    <row r="6" spans="1:17" hidden="1" x14ac:dyDescent="0.2"/>
    <row r="7" spans="1:17" hidden="1" x14ac:dyDescent="0.2"/>
    <row r="8" spans="1:17" ht="9" hidden="1" customHeight="1" x14ac:dyDescent="0.25">
      <c r="A8" s="242"/>
      <c r="B8" s="239"/>
    </row>
    <row r="9" spans="1:17" ht="316.5" customHeight="1" thickBot="1" x14ac:dyDescent="0.3">
      <c r="A9" s="359" t="s">
        <v>311</v>
      </c>
      <c r="B9" s="243" t="s">
        <v>151</v>
      </c>
      <c r="C9" s="351" t="s">
        <v>312</v>
      </c>
      <c r="D9" s="351" t="s">
        <v>2294</v>
      </c>
      <c r="E9" s="351" t="s">
        <v>2177</v>
      </c>
      <c r="F9" s="351" t="s">
        <v>2176</v>
      </c>
      <c r="G9" s="351" t="s">
        <v>2781</v>
      </c>
      <c r="H9" s="351" t="s">
        <v>2295</v>
      </c>
      <c r="I9" s="351" t="s">
        <v>313</v>
      </c>
      <c r="J9" s="351" t="s">
        <v>2178</v>
      </c>
      <c r="K9" s="351" t="s">
        <v>2778</v>
      </c>
      <c r="L9" s="351" t="s">
        <v>96</v>
      </c>
      <c r="M9" s="351" t="s">
        <v>2783</v>
      </c>
      <c r="N9" s="351" t="s">
        <v>903</v>
      </c>
      <c r="O9" s="351" t="s">
        <v>298</v>
      </c>
      <c r="P9" s="351" t="s">
        <v>1437</v>
      </c>
      <c r="Q9" s="351" t="s">
        <v>760</v>
      </c>
    </row>
    <row r="10" spans="1:17" ht="15.75" x14ac:dyDescent="0.25">
      <c r="A10" s="6"/>
      <c r="B10" s="8" t="s">
        <v>180</v>
      </c>
      <c r="C10"/>
      <c r="D10"/>
      <c r="E10"/>
      <c r="F10"/>
      <c r="G10"/>
      <c r="H10"/>
      <c r="I10"/>
      <c r="J10"/>
      <c r="K10"/>
      <c r="L10"/>
      <c r="M10"/>
      <c r="N10"/>
      <c r="O10"/>
      <c r="P10"/>
      <c r="Q10"/>
    </row>
    <row r="11" spans="1:17" ht="30" customHeight="1" x14ac:dyDescent="0.2">
      <c r="A11" s="280" t="s">
        <v>154</v>
      </c>
      <c r="B11" s="239" t="s">
        <v>182</v>
      </c>
      <c r="C11" s="137">
        <f>+'GOVERMENTAL FUNDS-OPERATING(16)'!M11</f>
        <v>0</v>
      </c>
      <c r="D11" s="137">
        <f>'BS Conversion'!C58</f>
        <v>0</v>
      </c>
      <c r="E11" s="1167"/>
      <c r="F11" s="820"/>
      <c r="G11" s="820"/>
      <c r="H11" s="820"/>
      <c r="I11" s="820"/>
      <c r="J11" s="820"/>
      <c r="K11" s="820"/>
      <c r="L11" s="820"/>
      <c r="M11" s="820"/>
      <c r="N11" s="820"/>
      <c r="O11" s="820"/>
      <c r="P11" s="820"/>
      <c r="Q11" s="137">
        <f>SUM(C11:P11)</f>
        <v>0</v>
      </c>
    </row>
    <row r="12" spans="1:17" ht="15" x14ac:dyDescent="0.2">
      <c r="A12" s="276">
        <v>320000</v>
      </c>
      <c r="B12" s="239" t="s">
        <v>181</v>
      </c>
      <c r="C12" s="137">
        <f>+'GOVERMENTAL FUNDS-OPERATING(16)'!M12</f>
        <v>0</v>
      </c>
      <c r="D12" s="820"/>
      <c r="E12" s="820"/>
      <c r="F12" s="820"/>
      <c r="G12" s="820"/>
      <c r="H12" s="820"/>
      <c r="I12" s="820"/>
      <c r="J12" s="820"/>
      <c r="K12" s="820"/>
      <c r="L12" s="820"/>
      <c r="M12" s="820"/>
      <c r="N12" s="820"/>
      <c r="O12" s="820"/>
      <c r="P12" s="820"/>
      <c r="Q12" s="137">
        <f t="shared" ref="Q12:Q17" si="0">SUM(C12:P12)</f>
        <v>0</v>
      </c>
    </row>
    <row r="13" spans="1:17" ht="15" x14ac:dyDescent="0.2">
      <c r="A13" s="276">
        <v>330000</v>
      </c>
      <c r="B13" s="239" t="s">
        <v>183</v>
      </c>
      <c r="C13" s="137">
        <f>+'GOVERMENTAL FUNDS-OPERATING(16)'!M13</f>
        <v>0</v>
      </c>
      <c r="D13" s="820"/>
      <c r="E13" s="820"/>
      <c r="F13" s="618"/>
      <c r="G13" s="820"/>
      <c r="H13" s="820"/>
      <c r="I13" s="820"/>
      <c r="J13" s="820"/>
      <c r="K13" s="820"/>
      <c r="L13" s="820"/>
      <c r="M13" s="820"/>
      <c r="N13" s="820"/>
      <c r="O13" s="820"/>
      <c r="P13" s="820"/>
      <c r="Q13" s="137">
        <f t="shared" si="0"/>
        <v>0</v>
      </c>
    </row>
    <row r="14" spans="1:17" ht="15" x14ac:dyDescent="0.2">
      <c r="A14" s="276">
        <v>340000</v>
      </c>
      <c r="B14" s="239" t="s">
        <v>184</v>
      </c>
      <c r="C14" s="137">
        <f>+'GOVERMENTAL FUNDS-OPERATING(16)'!M14</f>
        <v>0</v>
      </c>
      <c r="D14" s="820"/>
      <c r="E14" s="820"/>
      <c r="F14" s="820"/>
      <c r="G14" s="820"/>
      <c r="H14" s="820"/>
      <c r="I14" s="820"/>
      <c r="J14" s="820"/>
      <c r="K14" s="820"/>
      <c r="L14" s="820"/>
      <c r="M14" s="820"/>
      <c r="N14" s="820"/>
      <c r="O14" s="820"/>
      <c r="P14" s="820"/>
      <c r="Q14" s="137">
        <f t="shared" si="0"/>
        <v>0</v>
      </c>
    </row>
    <row r="15" spans="1:17" ht="15" x14ac:dyDescent="0.2">
      <c r="A15" s="276">
        <v>350000</v>
      </c>
      <c r="B15" s="239" t="s">
        <v>185</v>
      </c>
      <c r="C15" s="137">
        <f>+'GOVERMENTAL FUNDS-OPERATING(16)'!M15</f>
        <v>0</v>
      </c>
      <c r="D15" s="820"/>
      <c r="E15" s="820"/>
      <c r="F15" s="820"/>
      <c r="G15" s="820"/>
      <c r="H15" s="820"/>
      <c r="I15" s="820"/>
      <c r="J15" s="820"/>
      <c r="K15" s="820"/>
      <c r="L15" s="820"/>
      <c r="M15" s="820"/>
      <c r="N15" s="820"/>
      <c r="O15" s="820"/>
      <c r="P15" s="820"/>
      <c r="Q15" s="137">
        <f t="shared" si="0"/>
        <v>0</v>
      </c>
    </row>
    <row r="16" spans="1:17" ht="15" x14ac:dyDescent="0.2">
      <c r="A16" s="276">
        <v>360000</v>
      </c>
      <c r="B16" s="239" t="s">
        <v>186</v>
      </c>
      <c r="C16" s="137">
        <f>+'GOVERMENTAL FUNDS-OPERATING(16)'!M16</f>
        <v>0</v>
      </c>
      <c r="D16" s="820"/>
      <c r="E16" s="277"/>
      <c r="F16" s="820"/>
      <c r="G16" s="820"/>
      <c r="H16" s="820"/>
      <c r="I16" s="820"/>
      <c r="J16" s="820"/>
      <c r="K16" s="820"/>
      <c r="L16" s="820"/>
      <c r="M16" s="820"/>
      <c r="N16" s="820"/>
      <c r="O16" s="820"/>
      <c r="P16" s="820"/>
      <c r="Q16" s="137">
        <f t="shared" si="0"/>
        <v>0</v>
      </c>
    </row>
    <row r="17" spans="1:17" ht="15.75" thickBot="1" x14ac:dyDescent="0.25">
      <c r="A17" s="276">
        <v>370000</v>
      </c>
      <c r="B17" s="239" t="s">
        <v>187</v>
      </c>
      <c r="C17" s="137">
        <f>+'GOVERMENTAL FUNDS-OPERATING(16)'!M17</f>
        <v>0</v>
      </c>
      <c r="D17" s="277"/>
      <c r="E17" s="277"/>
      <c r="F17" s="820"/>
      <c r="G17" s="820"/>
      <c r="H17" s="820"/>
      <c r="I17" s="820"/>
      <c r="J17" s="820"/>
      <c r="K17" s="820"/>
      <c r="L17" s="820"/>
      <c r="M17" s="820"/>
      <c r="N17" s="820"/>
      <c r="O17" s="820"/>
      <c r="P17" s="820"/>
      <c r="Q17" s="137">
        <f t="shared" si="0"/>
        <v>0</v>
      </c>
    </row>
    <row r="18" spans="1:17" ht="15.75" thickBot="1" x14ac:dyDescent="0.25">
      <c r="A18" s="276"/>
      <c r="B18" s="334" t="s">
        <v>1756</v>
      </c>
      <c r="C18" s="355"/>
      <c r="D18" s="355"/>
      <c r="E18" s="355"/>
      <c r="F18" s="355"/>
      <c r="G18" s="355"/>
      <c r="H18" s="355"/>
      <c r="I18" s="355"/>
      <c r="J18" s="355"/>
      <c r="K18" s="355"/>
      <c r="L18" s="822"/>
      <c r="M18" s="355"/>
      <c r="N18" s="355"/>
      <c r="O18" s="355"/>
      <c r="P18" s="355"/>
      <c r="Q18" s="122">
        <f>SUM(C18:P18)</f>
        <v>0</v>
      </c>
    </row>
    <row r="19" spans="1:17" ht="15.75" x14ac:dyDescent="0.25">
      <c r="A19" s="276"/>
      <c r="B19" s="9" t="s">
        <v>188</v>
      </c>
      <c r="C19" s="137">
        <f>SUM(C11:C18)</f>
        <v>0</v>
      </c>
      <c r="D19" s="137">
        <f t="shared" ref="D19:P19" si="1">SUM(D11:D18)</f>
        <v>0</v>
      </c>
      <c r="E19" s="137">
        <f t="shared" si="1"/>
        <v>0</v>
      </c>
      <c r="F19" s="137">
        <f t="shared" si="1"/>
        <v>0</v>
      </c>
      <c r="G19" s="137">
        <f t="shared" si="1"/>
        <v>0</v>
      </c>
      <c r="H19" s="137">
        <f t="shared" si="1"/>
        <v>0</v>
      </c>
      <c r="I19" s="137">
        <f t="shared" si="1"/>
        <v>0</v>
      </c>
      <c r="J19" s="137">
        <f t="shared" si="1"/>
        <v>0</v>
      </c>
      <c r="K19" s="137">
        <f t="shared" si="1"/>
        <v>0</v>
      </c>
      <c r="L19" s="137">
        <f t="shared" si="1"/>
        <v>0</v>
      </c>
      <c r="M19" s="137">
        <f t="shared" si="1"/>
        <v>0</v>
      </c>
      <c r="N19" s="137">
        <f t="shared" si="1"/>
        <v>0</v>
      </c>
      <c r="O19" s="137">
        <f t="shared" si="1"/>
        <v>0</v>
      </c>
      <c r="P19" s="137">
        <f t="shared" si="1"/>
        <v>0</v>
      </c>
      <c r="Q19" s="137">
        <f>SUM(Q11:Q18)</f>
        <v>0</v>
      </c>
    </row>
    <row r="20" spans="1:17" ht="15" x14ac:dyDescent="0.2">
      <c r="A20" s="336"/>
      <c r="B20" s="6"/>
      <c r="C20" s="137"/>
      <c r="D20" s="137"/>
      <c r="E20" s="137"/>
      <c r="F20" s="137"/>
      <c r="G20" s="137"/>
      <c r="H20" s="137"/>
      <c r="I20" s="137"/>
      <c r="J20" s="137"/>
      <c r="K20" s="137"/>
      <c r="L20" s="137"/>
      <c r="M20" s="137"/>
      <c r="N20" s="137"/>
      <c r="O20" s="137"/>
      <c r="P20" s="137"/>
      <c r="Q20" s="137"/>
    </row>
    <row r="21" spans="1:17" ht="15.75" x14ac:dyDescent="0.25">
      <c r="A21" s="336"/>
      <c r="B21" s="8" t="s">
        <v>189</v>
      </c>
      <c r="C21" s="137"/>
      <c r="D21" s="137"/>
      <c r="E21" s="137"/>
      <c r="F21" s="137"/>
      <c r="G21" s="137"/>
      <c r="H21" s="137"/>
      <c r="I21" s="137"/>
      <c r="J21" s="137"/>
      <c r="K21" s="137"/>
      <c r="L21" s="137"/>
      <c r="M21" s="137"/>
      <c r="N21" s="137"/>
      <c r="O21" s="137"/>
      <c r="P21" s="137"/>
      <c r="Q21" s="137"/>
    </row>
    <row r="22" spans="1:17" ht="15" x14ac:dyDescent="0.2">
      <c r="A22" s="336"/>
      <c r="B22" s="6" t="s">
        <v>190</v>
      </c>
      <c r="C22" s="137"/>
      <c r="D22" s="137"/>
      <c r="E22" s="137"/>
      <c r="F22" s="137"/>
      <c r="G22" s="137"/>
      <c r="H22" s="137"/>
      <c r="I22" s="137"/>
      <c r="J22" s="137"/>
      <c r="K22" s="137"/>
      <c r="L22" s="137"/>
      <c r="M22" s="137"/>
      <c r="N22" s="137"/>
      <c r="O22" s="137"/>
      <c r="P22" s="137"/>
      <c r="Q22" s="137"/>
    </row>
    <row r="23" spans="1:17" ht="15" x14ac:dyDescent="0.2">
      <c r="A23" s="276">
        <v>410000</v>
      </c>
      <c r="B23" s="239" t="s">
        <v>410</v>
      </c>
      <c r="C23" s="137">
        <f>+'GOVERMENTAL FUNDS-OPERATING(16)'!M23</f>
        <v>0</v>
      </c>
      <c r="D23" s="820"/>
      <c r="E23" s="820"/>
      <c r="F23" s="1166"/>
      <c r="G23" s="820"/>
      <c r="H23" s="820"/>
      <c r="I23" s="820"/>
      <c r="J23" s="820"/>
      <c r="K23" s="137">
        <f>+'GOV CAP ASSETS-9000(GCAAG)'!E64+'GOV CAP ASSETS-9000(GCAAG)'!E30</f>
        <v>0</v>
      </c>
      <c r="L23" s="820"/>
      <c r="M23" s="1168"/>
      <c r="N23" s="820"/>
      <c r="O23" s="820"/>
      <c r="P23" s="820"/>
      <c r="Q23" s="137">
        <f t="shared" ref="Q23:Q30" si="2">SUM(C23:P23)</f>
        <v>0</v>
      </c>
    </row>
    <row r="24" spans="1:17" ht="15" x14ac:dyDescent="0.2">
      <c r="A24" s="276">
        <v>420000</v>
      </c>
      <c r="B24" s="239" t="s">
        <v>191</v>
      </c>
      <c r="C24" s="137">
        <f>+'GOVERMENTAL FUNDS-OPERATING(16)'!M24</f>
        <v>0</v>
      </c>
      <c r="D24" s="820"/>
      <c r="E24" s="820"/>
      <c r="F24" s="1166"/>
      <c r="G24" s="820"/>
      <c r="H24" s="820"/>
      <c r="I24" s="820"/>
      <c r="J24" s="820"/>
      <c r="K24" s="137">
        <f>+'GOV CAP ASSETS-9000(GCAAG)'!E65+'GOV CAP ASSETS-9000(GCAAG)'!E31</f>
        <v>0</v>
      </c>
      <c r="L24" s="820"/>
      <c r="M24" s="825"/>
      <c r="N24" s="820"/>
      <c r="O24" s="820"/>
      <c r="P24" s="820"/>
      <c r="Q24" s="137">
        <f t="shared" si="2"/>
        <v>0</v>
      </c>
    </row>
    <row r="25" spans="1:17" ht="15" x14ac:dyDescent="0.2">
      <c r="A25" s="276">
        <v>430000</v>
      </c>
      <c r="B25" s="239" t="s">
        <v>192</v>
      </c>
      <c r="C25" s="137">
        <f>+'GOVERMENTAL FUNDS-OPERATING(16)'!M25</f>
        <v>0</v>
      </c>
      <c r="D25" s="820"/>
      <c r="E25" s="820"/>
      <c r="F25" s="1166"/>
      <c r="G25" s="820"/>
      <c r="H25" s="820"/>
      <c r="I25" s="820"/>
      <c r="J25" s="820"/>
      <c r="K25" s="137">
        <f>+'GOV CAP ASSETS-9000(GCAAG)'!E66+'GOV CAP ASSETS-9000(GCAAG)'!E32</f>
        <v>0</v>
      </c>
      <c r="L25" s="820"/>
      <c r="M25" s="825"/>
      <c r="N25" s="820"/>
      <c r="O25" s="820"/>
      <c r="P25" s="820"/>
      <c r="Q25" s="137">
        <f t="shared" si="2"/>
        <v>0</v>
      </c>
    </row>
    <row r="26" spans="1:17" ht="15" x14ac:dyDescent="0.2">
      <c r="A26" s="276">
        <v>440000</v>
      </c>
      <c r="B26" s="239" t="s">
        <v>193</v>
      </c>
      <c r="C26" s="137">
        <f>+'GOVERMENTAL FUNDS-OPERATING(16)'!M26</f>
        <v>0</v>
      </c>
      <c r="D26" s="820"/>
      <c r="E26" s="820"/>
      <c r="F26" s="1166"/>
      <c r="G26" s="820"/>
      <c r="H26" s="820"/>
      <c r="I26" s="820"/>
      <c r="J26" s="820"/>
      <c r="K26" s="137">
        <f>+'GOV CAP ASSETS-9000(GCAAG)'!E67+'GOV CAP ASSETS-9000(GCAAG)'!E33</f>
        <v>0</v>
      </c>
      <c r="L26" s="820"/>
      <c r="M26" s="825"/>
      <c r="N26" s="820"/>
      <c r="O26" s="820"/>
      <c r="P26" s="820"/>
      <c r="Q26" s="137">
        <f t="shared" si="2"/>
        <v>0</v>
      </c>
    </row>
    <row r="27" spans="1:17" ht="15" x14ac:dyDescent="0.2">
      <c r="A27" s="276">
        <v>450000</v>
      </c>
      <c r="B27" s="239" t="s">
        <v>194</v>
      </c>
      <c r="C27" s="137">
        <f>+'GOVERMENTAL FUNDS-OPERATING(16)'!M27</f>
        <v>0</v>
      </c>
      <c r="D27" s="820"/>
      <c r="E27" s="820"/>
      <c r="F27" s="1166"/>
      <c r="G27" s="820"/>
      <c r="H27" s="820"/>
      <c r="I27" s="820"/>
      <c r="J27" s="820"/>
      <c r="K27" s="137">
        <f>+'GOV CAP ASSETS-9000(GCAAG)'!E68+'GOV CAP ASSETS-9000(GCAAG)'!E34</f>
        <v>0</v>
      </c>
      <c r="L27" s="820"/>
      <c r="M27" s="825"/>
      <c r="N27" s="820"/>
      <c r="O27" s="820"/>
      <c r="P27" s="820"/>
      <c r="Q27" s="137">
        <f t="shared" si="2"/>
        <v>0</v>
      </c>
    </row>
    <row r="28" spans="1:17" ht="15" x14ac:dyDescent="0.2">
      <c r="A28" s="276">
        <v>460000</v>
      </c>
      <c r="B28" s="239" t="s">
        <v>195</v>
      </c>
      <c r="C28" s="137">
        <f>+'GOVERMENTAL FUNDS-OPERATING(16)'!M28</f>
        <v>0</v>
      </c>
      <c r="D28" s="820"/>
      <c r="E28" s="820"/>
      <c r="F28" s="1166"/>
      <c r="G28" s="820"/>
      <c r="H28" s="820"/>
      <c r="I28" s="820"/>
      <c r="J28" s="820"/>
      <c r="K28" s="137">
        <f>+'GOV CAP ASSETS-9000(GCAAG)'!E69+'GOV CAP ASSETS-9000(GCAAG)'!E35</f>
        <v>0</v>
      </c>
      <c r="L28" s="820"/>
      <c r="M28" s="825"/>
      <c r="N28" s="820"/>
      <c r="O28" s="820"/>
      <c r="P28" s="820"/>
      <c r="Q28" s="137">
        <f t="shared" si="2"/>
        <v>0</v>
      </c>
    </row>
    <row r="29" spans="1:17" ht="15" x14ac:dyDescent="0.2">
      <c r="A29" s="276">
        <v>470000</v>
      </c>
      <c r="B29" s="239" t="s">
        <v>196</v>
      </c>
      <c r="C29" s="137">
        <f>+'GOVERMENTAL FUNDS-OPERATING(16)'!M29</f>
        <v>0</v>
      </c>
      <c r="D29" s="820"/>
      <c r="E29" s="820"/>
      <c r="F29" s="618"/>
      <c r="G29" s="820"/>
      <c r="H29" s="820"/>
      <c r="I29" s="820"/>
      <c r="J29" s="820"/>
      <c r="K29" s="137">
        <f>+'GOV CAP ASSETS-9000(GCAAG)'!E70+'GOV CAP ASSETS-9000(GCAAG)'!E36</f>
        <v>0</v>
      </c>
      <c r="L29" s="820"/>
      <c r="M29" s="825"/>
      <c r="N29" s="820"/>
      <c r="O29" s="820"/>
      <c r="P29" s="820"/>
      <c r="Q29" s="137">
        <f t="shared" si="2"/>
        <v>0</v>
      </c>
    </row>
    <row r="30" spans="1:17" ht="15" x14ac:dyDescent="0.2">
      <c r="A30" s="276">
        <v>480000</v>
      </c>
      <c r="B30" s="239" t="s">
        <v>197</v>
      </c>
      <c r="C30" s="137">
        <f>+'GOVERMENTAL FUNDS-OPERATING(16)'!M30</f>
        <v>0</v>
      </c>
      <c r="D30" s="820"/>
      <c r="E30" s="820"/>
      <c r="F30" s="618"/>
      <c r="G30" s="820"/>
      <c r="H30" s="820"/>
      <c r="I30" s="820"/>
      <c r="J30" s="820"/>
      <c r="K30" s="137">
        <f>+'GOV CAP ASSETS-9000(GCAAG)'!E71+'GOV CAP ASSETS-9000(GCAAG)'!E37</f>
        <v>0</v>
      </c>
      <c r="L30" s="820"/>
      <c r="M30" s="826"/>
      <c r="N30" s="820"/>
      <c r="O30" s="820"/>
      <c r="P30" s="820"/>
      <c r="Q30" s="137">
        <f t="shared" si="2"/>
        <v>0</v>
      </c>
    </row>
    <row r="31" spans="1:17" ht="15" x14ac:dyDescent="0.2">
      <c r="A31" s="276">
        <v>490000</v>
      </c>
      <c r="B31" s="239" t="s">
        <v>2763</v>
      </c>
      <c r="C31" s="137"/>
      <c r="D31" s="820"/>
      <c r="E31" s="820"/>
      <c r="F31" s="820"/>
      <c r="G31" s="820"/>
      <c r="H31" s="820"/>
      <c r="I31" s="820"/>
      <c r="J31" s="820"/>
      <c r="K31" s="819"/>
      <c r="L31" s="820"/>
      <c r="M31" s="820"/>
      <c r="N31" s="820"/>
      <c r="O31" s="820"/>
      <c r="P31" s="820"/>
      <c r="Q31" s="137"/>
    </row>
    <row r="32" spans="1:17" ht="15" x14ac:dyDescent="0.2">
      <c r="A32" s="276"/>
      <c r="B32" s="239" t="s">
        <v>198</v>
      </c>
      <c r="C32" s="137">
        <f>+'GOVERMENTAL FUNDS-OPERATING(16)'!M32</f>
        <v>0</v>
      </c>
      <c r="D32" s="820"/>
      <c r="E32" s="820"/>
      <c r="F32" s="820"/>
      <c r="G32" s="820"/>
      <c r="H32" s="137">
        <f>-'GOV DEBT-9500(GLTDAG)'!D20-'GOV DEBT-9500(GLTDAG)'!D22-'GOV DEBT-9500(GLTDAG)'!D24-'GOV DEBT-9500(GLTDAG)'!D25-'GOV DEBT-9500(GLTDAG)'!D26-'GOV DEBT-9500(GLTDAG)'!D27-'GOV DEBT-9500(GLTDAG)'!D29-'GOV DEBT-9500(GLTDAG)'!D31-'GOV DEBT-9500(GLTDAG)'!D33-'GOV DEBT-9500(GLTDAG)'!D35-'GOV DEBT-9500(GLTDAG)'!D37</f>
        <v>0</v>
      </c>
      <c r="I32" s="820"/>
      <c r="J32" s="820"/>
      <c r="K32" s="819"/>
      <c r="L32" s="820"/>
      <c r="M32" s="820"/>
      <c r="N32" s="820"/>
      <c r="O32" s="820"/>
      <c r="P32" s="820"/>
      <c r="Q32" s="137">
        <f t="shared" ref="Q32:Q37" si="3">SUM(C32:P32)</f>
        <v>0</v>
      </c>
    </row>
    <row r="33" spans="1:17" ht="15" x14ac:dyDescent="0.2">
      <c r="A33" s="276"/>
      <c r="B33" s="239" t="s">
        <v>199</v>
      </c>
      <c r="C33" s="137">
        <f>+'GOVERMENTAL FUNDS-OPERATING(16)'!M33</f>
        <v>0</v>
      </c>
      <c r="D33" s="820"/>
      <c r="E33" s="820"/>
      <c r="F33" s="820"/>
      <c r="G33" s="820"/>
      <c r="H33" s="820"/>
      <c r="I33" s="820"/>
      <c r="J33" s="820"/>
      <c r="K33" s="819"/>
      <c r="L33" s="820"/>
      <c r="M33" s="820"/>
      <c r="N33" s="820"/>
      <c r="O33" s="820"/>
      <c r="P33" s="820"/>
      <c r="Q33" s="137">
        <f t="shared" si="3"/>
        <v>0</v>
      </c>
    </row>
    <row r="34" spans="1:17" ht="15" customHeight="1" x14ac:dyDescent="0.2">
      <c r="A34" s="276"/>
      <c r="B34" s="239" t="s">
        <v>1018</v>
      </c>
      <c r="C34" s="137"/>
      <c r="D34" s="820"/>
      <c r="E34" s="820"/>
      <c r="F34" s="618"/>
      <c r="G34" s="820"/>
      <c r="H34" s="820"/>
      <c r="I34" s="820"/>
      <c r="J34" s="820"/>
      <c r="K34" s="137">
        <f>'GOV CAP ASSETS-9000(GCAAG)'!E72+'GOV CAP ASSETS-9000(GCAAG)'!E38</f>
        <v>0</v>
      </c>
      <c r="L34" s="820"/>
      <c r="M34" s="823"/>
      <c r="N34" s="820"/>
      <c r="O34" s="820"/>
      <c r="P34" s="820"/>
      <c r="Q34" s="137">
        <f t="shared" si="3"/>
        <v>0</v>
      </c>
    </row>
    <row r="35" spans="1:17" ht="15" x14ac:dyDescent="0.2">
      <c r="A35" s="276"/>
      <c r="B35" s="239" t="s">
        <v>155</v>
      </c>
      <c r="C35" s="137">
        <f>+'GOVERMENTAL FUNDS-OPERATING(16)'!M35</f>
        <v>0</v>
      </c>
      <c r="D35" s="820"/>
      <c r="E35" s="820"/>
      <c r="F35" s="820"/>
      <c r="G35" s="820"/>
      <c r="H35" s="820"/>
      <c r="I35" s="823">
        <f>-C35</f>
        <v>0</v>
      </c>
      <c r="J35" s="820"/>
      <c r="K35" s="820"/>
      <c r="L35" s="820"/>
      <c r="M35" s="820"/>
      <c r="N35" s="820"/>
      <c r="O35" s="820"/>
      <c r="P35" s="820"/>
      <c r="Q35" s="137">
        <f t="shared" si="3"/>
        <v>0</v>
      </c>
    </row>
    <row r="36" spans="1:17" ht="15" x14ac:dyDescent="0.2">
      <c r="A36" s="276">
        <v>500000</v>
      </c>
      <c r="B36" s="239" t="s">
        <v>156</v>
      </c>
      <c r="C36" s="137">
        <f>+'GOVERMENTAL FUNDS-OPERATING(16)'!M36</f>
        <v>0</v>
      </c>
      <c r="D36" s="820"/>
      <c r="E36" s="820"/>
      <c r="F36" s="618"/>
      <c r="G36" s="820"/>
      <c r="H36" s="820"/>
      <c r="I36" s="820"/>
      <c r="J36" s="820"/>
      <c r="K36" s="277"/>
      <c r="L36" s="820"/>
      <c r="M36" s="820"/>
      <c r="N36" s="820"/>
      <c r="O36" s="820"/>
      <c r="P36" s="820"/>
      <c r="Q36" s="137">
        <f t="shared" si="3"/>
        <v>0</v>
      </c>
    </row>
    <row r="37" spans="1:17" ht="15.75" thickBot="1" x14ac:dyDescent="0.25">
      <c r="A37" s="276">
        <v>510000</v>
      </c>
      <c r="B37" s="239" t="s">
        <v>157</v>
      </c>
      <c r="C37" s="122">
        <f>+'GOVERMENTAL FUNDS-OPERATING(16)'!M37</f>
        <v>0</v>
      </c>
      <c r="D37" s="821"/>
      <c r="E37" s="821"/>
      <c r="F37" s="618"/>
      <c r="G37" s="821"/>
      <c r="H37" s="821"/>
      <c r="I37" s="821"/>
      <c r="J37" s="821"/>
      <c r="K37" s="355"/>
      <c r="L37" s="821"/>
      <c r="M37" s="821"/>
      <c r="N37" s="821"/>
      <c r="O37" s="821"/>
      <c r="P37" s="821"/>
      <c r="Q37" s="122">
        <f t="shared" si="3"/>
        <v>0</v>
      </c>
    </row>
    <row r="38" spans="1:17" ht="15.75" x14ac:dyDescent="0.25">
      <c r="A38" s="276"/>
      <c r="B38" s="242" t="s">
        <v>200</v>
      </c>
      <c r="C38" s="137">
        <f>SUM(C22:C37)</f>
        <v>0</v>
      </c>
      <c r="D38" s="137">
        <f t="shared" ref="D38:P38" si="4">SUM(D22:D37)</f>
        <v>0</v>
      </c>
      <c r="E38" s="137">
        <f t="shared" si="4"/>
        <v>0</v>
      </c>
      <c r="F38" s="137">
        <f t="shared" si="4"/>
        <v>0</v>
      </c>
      <c r="G38" s="137">
        <f t="shared" si="4"/>
        <v>0</v>
      </c>
      <c r="H38" s="137">
        <f t="shared" si="4"/>
        <v>0</v>
      </c>
      <c r="I38" s="137">
        <f t="shared" si="4"/>
        <v>0</v>
      </c>
      <c r="J38" s="137">
        <f t="shared" si="4"/>
        <v>0</v>
      </c>
      <c r="K38" s="137">
        <f t="shared" si="4"/>
        <v>0</v>
      </c>
      <c r="L38" s="137">
        <f t="shared" si="4"/>
        <v>0</v>
      </c>
      <c r="M38" s="137">
        <f t="shared" si="4"/>
        <v>0</v>
      </c>
      <c r="N38" s="137">
        <f t="shared" si="4"/>
        <v>0</v>
      </c>
      <c r="O38" s="137">
        <f t="shared" si="4"/>
        <v>0</v>
      </c>
      <c r="P38" s="137">
        <f t="shared" si="4"/>
        <v>0</v>
      </c>
      <c r="Q38" s="137">
        <f>SUM(Q22:Q37)</f>
        <v>0</v>
      </c>
    </row>
    <row r="39" spans="1:17" ht="15" customHeight="1" x14ac:dyDescent="0.25">
      <c r="A39" s="276"/>
      <c r="B39" s="282" t="s">
        <v>709</v>
      </c>
      <c r="C39" s="137">
        <f>+C19-C38</f>
        <v>0</v>
      </c>
      <c r="D39" s="137">
        <f t="shared" ref="D39:P39" si="5">+D19-D38</f>
        <v>0</v>
      </c>
      <c r="E39" s="137">
        <f t="shared" si="5"/>
        <v>0</v>
      </c>
      <c r="F39" s="137">
        <f t="shared" si="5"/>
        <v>0</v>
      </c>
      <c r="G39" s="137">
        <f t="shared" si="5"/>
        <v>0</v>
      </c>
      <c r="H39" s="137">
        <f t="shared" si="5"/>
        <v>0</v>
      </c>
      <c r="I39" s="137">
        <f t="shared" si="5"/>
        <v>0</v>
      </c>
      <c r="J39" s="137">
        <f t="shared" si="5"/>
        <v>0</v>
      </c>
      <c r="K39" s="137">
        <f t="shared" si="5"/>
        <v>0</v>
      </c>
      <c r="L39" s="137">
        <f t="shared" si="5"/>
        <v>0</v>
      </c>
      <c r="M39" s="137">
        <f t="shared" si="5"/>
        <v>0</v>
      </c>
      <c r="N39" s="137">
        <f t="shared" si="5"/>
        <v>0</v>
      </c>
      <c r="O39" s="137">
        <f t="shared" si="5"/>
        <v>0</v>
      </c>
      <c r="P39" s="137">
        <f t="shared" si="5"/>
        <v>0</v>
      </c>
      <c r="Q39" s="137">
        <f>+Q19-Q38</f>
        <v>0</v>
      </c>
    </row>
    <row r="40" spans="1:17" ht="15.75" x14ac:dyDescent="0.25">
      <c r="A40" s="276"/>
      <c r="B40" s="244" t="s">
        <v>201</v>
      </c>
      <c r="C40" s="137"/>
      <c r="D40" s="137"/>
      <c r="E40" s="137"/>
      <c r="F40" s="137"/>
      <c r="G40" s="137"/>
      <c r="H40" s="137"/>
      <c r="I40" s="137"/>
      <c r="J40" s="137"/>
      <c r="K40" s="137"/>
      <c r="L40" s="137"/>
      <c r="M40" s="137"/>
      <c r="N40" s="137"/>
      <c r="O40" s="137"/>
      <c r="P40" s="137"/>
      <c r="Q40" s="137"/>
    </row>
    <row r="41" spans="1:17" ht="15" x14ac:dyDescent="0.2">
      <c r="A41" s="276" t="s">
        <v>158</v>
      </c>
      <c r="B41" s="239" t="s">
        <v>394</v>
      </c>
      <c r="C41" s="137">
        <f>+'GOVERMENTAL FUNDS-OPERATING(16)'!M41</f>
        <v>0</v>
      </c>
      <c r="D41" s="820"/>
      <c r="E41" s="820"/>
      <c r="F41" s="820"/>
      <c r="G41" s="824"/>
      <c r="H41" s="820"/>
      <c r="I41" s="820"/>
      <c r="J41" s="820"/>
      <c r="K41" s="820"/>
      <c r="L41" s="820"/>
      <c r="M41" s="820"/>
      <c r="N41" s="820"/>
      <c r="O41" s="820"/>
      <c r="P41" s="820"/>
      <c r="Q41" s="137">
        <f t="shared" ref="Q41:Q51" si="6">SUM(C41:P41)</f>
        <v>0</v>
      </c>
    </row>
    <row r="42" spans="1:17" ht="15" x14ac:dyDescent="0.2">
      <c r="A42" s="276" t="s">
        <v>158</v>
      </c>
      <c r="B42" s="239" t="s">
        <v>395</v>
      </c>
      <c r="C42" s="137">
        <f>+'GOVERMENTAL FUNDS-OPERATING(16)'!M42</f>
        <v>0</v>
      </c>
      <c r="D42" s="820"/>
      <c r="E42" s="820"/>
      <c r="F42" s="820"/>
      <c r="G42" s="825"/>
      <c r="H42" s="820"/>
      <c r="I42" s="820"/>
      <c r="J42" s="820"/>
      <c r="K42" s="820"/>
      <c r="L42" s="820"/>
      <c r="M42" s="820"/>
      <c r="N42" s="820"/>
      <c r="O42" s="820"/>
      <c r="P42" s="820"/>
      <c r="Q42" s="137">
        <f t="shared" si="6"/>
        <v>0</v>
      </c>
    </row>
    <row r="43" spans="1:17" ht="15" x14ac:dyDescent="0.2">
      <c r="A43" s="276">
        <v>381050</v>
      </c>
      <c r="B43" s="239" t="s">
        <v>2860</v>
      </c>
      <c r="C43" s="137">
        <f>+'GOVERMENTAL FUNDS-OPERATING(16)'!M43</f>
        <v>0</v>
      </c>
      <c r="D43" s="820"/>
      <c r="E43" s="820"/>
      <c r="F43" s="820"/>
      <c r="G43" s="825"/>
      <c r="H43" s="820"/>
      <c r="I43" s="820"/>
      <c r="J43" s="820"/>
      <c r="K43" s="820"/>
      <c r="L43" s="820"/>
      <c r="M43" s="820"/>
      <c r="N43" s="820"/>
      <c r="O43" s="820"/>
      <c r="P43" s="820"/>
      <c r="Q43" s="137">
        <f t="shared" si="6"/>
        <v>0</v>
      </c>
    </row>
    <row r="44" spans="1:17" ht="15" x14ac:dyDescent="0.2">
      <c r="A44" s="276">
        <v>381070</v>
      </c>
      <c r="B44" s="239" t="s">
        <v>452</v>
      </c>
      <c r="C44" s="137">
        <f>+'GOVERMENTAL FUNDS-OPERATING(16)'!M44</f>
        <v>0</v>
      </c>
      <c r="D44" s="820"/>
      <c r="E44" s="820"/>
      <c r="F44" s="820"/>
      <c r="G44" s="826"/>
      <c r="H44" s="820"/>
      <c r="I44" s="820"/>
      <c r="J44" s="820"/>
      <c r="K44" s="820"/>
      <c r="L44" s="820"/>
      <c r="M44" s="820"/>
      <c r="N44" s="820"/>
      <c r="O44" s="820"/>
      <c r="P44" s="820"/>
      <c r="Q44" s="137">
        <f t="shared" si="6"/>
        <v>0</v>
      </c>
    </row>
    <row r="45" spans="1:17" ht="15" x14ac:dyDescent="0.2">
      <c r="A45" s="276">
        <v>382010</v>
      </c>
      <c r="B45" s="239" t="s">
        <v>966</v>
      </c>
      <c r="C45" s="137">
        <f>+'GOVERMENTAL FUNDS-OPERATING(16)'!M45</f>
        <v>0</v>
      </c>
      <c r="D45" s="820"/>
      <c r="E45" s="820"/>
      <c r="F45" s="820"/>
      <c r="G45" s="277"/>
      <c r="H45" s="820"/>
      <c r="I45" s="820"/>
      <c r="J45" s="820"/>
      <c r="K45" s="820"/>
      <c r="L45" s="820"/>
      <c r="M45" s="820"/>
      <c r="N45" s="823"/>
      <c r="O45" s="277"/>
      <c r="P45" s="277"/>
      <c r="Q45" s="137">
        <f t="shared" si="6"/>
        <v>0</v>
      </c>
    </row>
    <row r="46" spans="1:17" ht="15" x14ac:dyDescent="0.2">
      <c r="A46" s="276">
        <v>383000</v>
      </c>
      <c r="B46" s="239" t="s">
        <v>202</v>
      </c>
      <c r="C46" s="137">
        <f>+'GOVERMENTAL FUNDS-OPERATING(16)'!M46</f>
        <v>0</v>
      </c>
      <c r="D46" s="820"/>
      <c r="E46" s="820"/>
      <c r="F46" s="820"/>
      <c r="G46" s="277"/>
      <c r="H46" s="820"/>
      <c r="I46" s="820"/>
      <c r="J46" s="820"/>
      <c r="K46" s="820"/>
      <c r="L46" s="820"/>
      <c r="M46" s="820"/>
      <c r="N46" s="820"/>
      <c r="O46" s="820"/>
      <c r="P46" s="820"/>
      <c r="Q46" s="137">
        <f t="shared" si="6"/>
        <v>0</v>
      </c>
    </row>
    <row r="47" spans="1:17" ht="15" x14ac:dyDescent="0.2">
      <c r="A47" s="276">
        <v>521000</v>
      </c>
      <c r="B47" s="239" t="s">
        <v>203</v>
      </c>
      <c r="C47" s="137">
        <f>+'GOVERMENTAL FUNDS-OPERATING(16)'!M47</f>
        <v>0</v>
      </c>
      <c r="D47" s="820"/>
      <c r="E47" s="820"/>
      <c r="F47" s="820"/>
      <c r="G47" s="277"/>
      <c r="H47" s="820"/>
      <c r="I47" s="820"/>
      <c r="J47" s="820"/>
      <c r="K47" s="820"/>
      <c r="L47" s="820"/>
      <c r="M47" s="820"/>
      <c r="N47" s="820"/>
      <c r="O47" s="820"/>
      <c r="P47" s="820"/>
      <c r="Q47" s="137">
        <f t="shared" si="6"/>
        <v>0</v>
      </c>
    </row>
    <row r="48" spans="1:17" ht="15" x14ac:dyDescent="0.2">
      <c r="A48" s="276">
        <v>384000</v>
      </c>
      <c r="B48" s="239" t="s">
        <v>1365</v>
      </c>
      <c r="C48" s="137">
        <f>+'GOVERMENTAL FUNDS-OPERATING(16)'!M48</f>
        <v>0</v>
      </c>
      <c r="D48" s="820"/>
      <c r="E48" s="820"/>
      <c r="F48" s="820"/>
      <c r="G48" s="277"/>
      <c r="H48" s="820"/>
      <c r="I48" s="820"/>
      <c r="J48" s="820"/>
      <c r="K48" s="820"/>
      <c r="L48" s="820"/>
      <c r="M48" s="820"/>
      <c r="N48" s="820"/>
      <c r="O48" s="820"/>
      <c r="P48" s="820"/>
      <c r="Q48" s="137">
        <f t="shared" si="6"/>
        <v>0</v>
      </c>
    </row>
    <row r="49" spans="1:17" ht="15" x14ac:dyDescent="0.2">
      <c r="A49" s="276">
        <v>385000</v>
      </c>
      <c r="B49" s="239" t="s">
        <v>1362</v>
      </c>
      <c r="C49" s="137">
        <f>+'GOVERMENTAL FUNDS-OPERATING(16)'!M49</f>
        <v>0</v>
      </c>
      <c r="D49" s="820"/>
      <c r="E49" s="820"/>
      <c r="F49" s="820"/>
      <c r="G49" s="277"/>
      <c r="H49" s="820"/>
      <c r="I49" s="820"/>
      <c r="J49" s="820"/>
      <c r="K49" s="820"/>
      <c r="L49" s="820"/>
      <c r="M49" s="820"/>
      <c r="N49" s="820"/>
      <c r="O49" s="820"/>
      <c r="P49" s="820"/>
      <c r="Q49" s="137">
        <f t="shared" si="6"/>
        <v>0</v>
      </c>
    </row>
    <row r="50" spans="1:17" ht="15" x14ac:dyDescent="0.2">
      <c r="A50" s="276">
        <v>524000</v>
      </c>
      <c r="B50" s="239" t="s">
        <v>1364</v>
      </c>
      <c r="C50" s="137">
        <f>+'GOVERMENTAL FUNDS-OPERATING(16)'!M50</f>
        <v>0</v>
      </c>
      <c r="D50" s="820"/>
      <c r="E50" s="820"/>
      <c r="F50" s="820"/>
      <c r="G50" s="277"/>
      <c r="H50" s="820"/>
      <c r="I50" s="820"/>
      <c r="J50" s="820"/>
      <c r="K50" s="820"/>
      <c r="L50" s="820"/>
      <c r="M50" s="820"/>
      <c r="N50" s="820"/>
      <c r="O50" s="820"/>
      <c r="P50" s="820"/>
      <c r="Q50" s="137">
        <f t="shared" si="6"/>
        <v>0</v>
      </c>
    </row>
    <row r="51" spans="1:17" ht="15.75" thickBot="1" x14ac:dyDescent="0.25">
      <c r="A51" s="335">
        <v>525000</v>
      </c>
      <c r="B51" s="6" t="s">
        <v>1363</v>
      </c>
      <c r="C51" s="137">
        <f>+'GOVERMENTAL FUNDS-OPERATING(16)'!M51</f>
        <v>0</v>
      </c>
      <c r="D51" s="820"/>
      <c r="E51" s="820"/>
      <c r="F51" s="820"/>
      <c r="G51" s="355"/>
      <c r="H51" s="820"/>
      <c r="I51" s="820"/>
      <c r="J51" s="820"/>
      <c r="K51" s="820"/>
      <c r="L51" s="820"/>
      <c r="M51" s="820"/>
      <c r="N51" s="820"/>
      <c r="O51" s="820"/>
      <c r="P51" s="820"/>
      <c r="Q51" s="137">
        <f t="shared" si="6"/>
        <v>0</v>
      </c>
    </row>
    <row r="52" spans="1:17" ht="16.5" thickBot="1" x14ac:dyDescent="0.3">
      <c r="A52" s="275"/>
      <c r="B52" s="242" t="s">
        <v>207</v>
      </c>
      <c r="C52" s="356">
        <f>SUM(C41:C51)</f>
        <v>0</v>
      </c>
      <c r="D52" s="356">
        <f t="shared" ref="D52:P52" si="7">SUM(D41:D51)</f>
        <v>0</v>
      </c>
      <c r="E52" s="356">
        <f t="shared" si="7"/>
        <v>0</v>
      </c>
      <c r="F52" s="356">
        <f t="shared" si="7"/>
        <v>0</v>
      </c>
      <c r="G52" s="356">
        <f t="shared" si="7"/>
        <v>0</v>
      </c>
      <c r="H52" s="356">
        <f t="shared" si="7"/>
        <v>0</v>
      </c>
      <c r="I52" s="356">
        <f t="shared" si="7"/>
        <v>0</v>
      </c>
      <c r="J52" s="356">
        <f t="shared" si="7"/>
        <v>0</v>
      </c>
      <c r="K52" s="356">
        <f t="shared" si="7"/>
        <v>0</v>
      </c>
      <c r="L52" s="356">
        <f t="shared" si="7"/>
        <v>0</v>
      </c>
      <c r="M52" s="356">
        <f t="shared" si="7"/>
        <v>0</v>
      </c>
      <c r="N52" s="356">
        <f t="shared" si="7"/>
        <v>0</v>
      </c>
      <c r="O52" s="356">
        <f t="shared" si="7"/>
        <v>0</v>
      </c>
      <c r="P52" s="356">
        <f t="shared" si="7"/>
        <v>0</v>
      </c>
      <c r="Q52" s="356">
        <f>SUM(Q41:Q51)</f>
        <v>0</v>
      </c>
    </row>
    <row r="53" spans="1:17" ht="15.75" x14ac:dyDescent="0.25">
      <c r="A53" s="275"/>
      <c r="B53" s="242" t="s">
        <v>208</v>
      </c>
      <c r="C53" s="137">
        <f t="shared" ref="C53:Q53" si="8">+C39+C52</f>
        <v>0</v>
      </c>
      <c r="D53" s="137">
        <f t="shared" si="8"/>
        <v>0</v>
      </c>
      <c r="E53" s="137">
        <f t="shared" si="8"/>
        <v>0</v>
      </c>
      <c r="F53" s="137">
        <f t="shared" si="8"/>
        <v>0</v>
      </c>
      <c r="G53" s="137">
        <f t="shared" si="8"/>
        <v>0</v>
      </c>
      <c r="H53" s="137">
        <f t="shared" si="8"/>
        <v>0</v>
      </c>
      <c r="I53" s="137">
        <f t="shared" si="8"/>
        <v>0</v>
      </c>
      <c r="J53" s="137">
        <f t="shared" si="8"/>
        <v>0</v>
      </c>
      <c r="K53" s="137">
        <f t="shared" si="8"/>
        <v>0</v>
      </c>
      <c r="L53" s="137">
        <f t="shared" si="8"/>
        <v>0</v>
      </c>
      <c r="M53" s="137">
        <f t="shared" si="8"/>
        <v>0</v>
      </c>
      <c r="N53" s="137">
        <f t="shared" si="8"/>
        <v>0</v>
      </c>
      <c r="O53" s="137">
        <f t="shared" si="8"/>
        <v>0</v>
      </c>
      <c r="P53" s="137">
        <f t="shared" si="8"/>
        <v>0</v>
      </c>
      <c r="Q53" s="137">
        <f t="shared" si="8"/>
        <v>0</v>
      </c>
    </row>
    <row r="54" spans="1:17" ht="31.5" x14ac:dyDescent="0.25">
      <c r="A54" s="275"/>
      <c r="B54" s="282" t="str">
        <f>+'GENERAL FUND-OPERATING(48-53)'!B295</f>
        <v>Fund balances - July 1, 2022 as previously reported</v>
      </c>
      <c r="C54" s="137">
        <f>+'GOVERMENTAL FUNDS-OPERATING(16)'!M54</f>
        <v>0</v>
      </c>
      <c r="D54" s="277">
        <f>'BS Conversion'!D76</f>
        <v>0</v>
      </c>
      <c r="E54" s="137">
        <f>-E19</f>
        <v>0</v>
      </c>
      <c r="F54" s="137">
        <f>-'GOV DEBT-9500(GLTDAG)'!C42</f>
        <v>0</v>
      </c>
      <c r="G54" s="277"/>
      <c r="H54" s="277"/>
      <c r="I54" s="277"/>
      <c r="J54" s="137">
        <f>+'GOV CAP ASSETS-9000(GCAAG)'!D27+'GOV CAP ASSETS-9000(GCAAG)'!D61</f>
        <v>0</v>
      </c>
      <c r="K54" s="137">
        <v>0</v>
      </c>
      <c r="L54" s="277"/>
      <c r="M54" s="277"/>
      <c r="N54" s="277"/>
      <c r="O54" s="277"/>
      <c r="P54" s="277"/>
      <c r="Q54" s="137">
        <f>SUM(C54:P54)</f>
        <v>0</v>
      </c>
    </row>
    <row r="55" spans="1:17" ht="15.75" x14ac:dyDescent="0.25">
      <c r="A55" s="275"/>
      <c r="B55" s="244" t="s">
        <v>579</v>
      </c>
      <c r="C55" s="137">
        <f>+'GOVERMENTAL FUNDS-OPERATING(16)'!M55</f>
        <v>0</v>
      </c>
      <c r="D55" s="277"/>
      <c r="E55" s="277"/>
      <c r="F55" s="277"/>
      <c r="G55" s="277"/>
      <c r="H55" s="277"/>
      <c r="I55" s="277"/>
      <c r="J55" s="277"/>
      <c r="K55" s="277"/>
      <c r="L55" s="277"/>
      <c r="M55" s="277"/>
      <c r="N55" s="277"/>
      <c r="O55" s="277"/>
      <c r="P55" s="277"/>
      <c r="Q55" s="137">
        <f>SUM(C55:P55)</f>
        <v>0</v>
      </c>
    </row>
    <row r="56" spans="1:17" ht="36.75" customHeight="1" thickBot="1" x14ac:dyDescent="0.3">
      <c r="A56" s="275"/>
      <c r="B56" s="294" t="str">
        <f>+'GENERAL FUND-OPERATING(48-53)'!B297</f>
        <v>Fund balances - July 1, 2022 as restated</v>
      </c>
      <c r="C56" s="122">
        <f>+C54+C55</f>
        <v>0</v>
      </c>
      <c r="D56" s="122">
        <f t="shared" ref="D56:P56" si="9">+D54+D55</f>
        <v>0</v>
      </c>
      <c r="E56" s="122">
        <f t="shared" si="9"/>
        <v>0</v>
      </c>
      <c r="F56" s="122">
        <f t="shared" si="9"/>
        <v>0</v>
      </c>
      <c r="G56" s="122">
        <f t="shared" si="9"/>
        <v>0</v>
      </c>
      <c r="H56" s="122">
        <f t="shared" si="9"/>
        <v>0</v>
      </c>
      <c r="I56" s="122">
        <f t="shared" si="9"/>
        <v>0</v>
      </c>
      <c r="J56" s="122">
        <f t="shared" si="9"/>
        <v>0</v>
      </c>
      <c r="K56" s="122">
        <f t="shared" si="9"/>
        <v>0</v>
      </c>
      <c r="L56" s="122">
        <f t="shared" si="9"/>
        <v>0</v>
      </c>
      <c r="M56" s="122">
        <f t="shared" si="9"/>
        <v>0</v>
      </c>
      <c r="N56" s="122">
        <f t="shared" si="9"/>
        <v>0</v>
      </c>
      <c r="O56" s="122">
        <f t="shared" si="9"/>
        <v>0</v>
      </c>
      <c r="P56" s="122">
        <f t="shared" si="9"/>
        <v>0</v>
      </c>
      <c r="Q56" s="122">
        <f>+Q54+Q55</f>
        <v>0</v>
      </c>
    </row>
    <row r="57" spans="1:17" ht="16.5" thickBot="1" x14ac:dyDescent="0.3">
      <c r="A57" s="275"/>
      <c r="B57" s="244" t="str">
        <f>+'GENERAL FUND-OPERATING(48-53)'!B298</f>
        <v>Fund balances - June 30, 2023</v>
      </c>
      <c r="C57" s="357">
        <f>+C53+C56</f>
        <v>0</v>
      </c>
      <c r="D57" s="357">
        <f t="shared" ref="D57:P57" si="10">+D53+D56</f>
        <v>0</v>
      </c>
      <c r="E57" s="357">
        <f t="shared" si="10"/>
        <v>0</v>
      </c>
      <c r="F57" s="357">
        <f t="shared" si="10"/>
        <v>0</v>
      </c>
      <c r="G57" s="357">
        <f t="shared" si="10"/>
        <v>0</v>
      </c>
      <c r="H57" s="357">
        <f t="shared" si="10"/>
        <v>0</v>
      </c>
      <c r="I57" s="357">
        <f t="shared" si="10"/>
        <v>0</v>
      </c>
      <c r="J57" s="357">
        <f t="shared" si="10"/>
        <v>0</v>
      </c>
      <c r="K57" s="357">
        <f t="shared" si="10"/>
        <v>0</v>
      </c>
      <c r="L57" s="357">
        <f t="shared" si="10"/>
        <v>0</v>
      </c>
      <c r="M57" s="357">
        <f t="shared" si="10"/>
        <v>0</v>
      </c>
      <c r="N57" s="357">
        <f t="shared" si="10"/>
        <v>0</v>
      </c>
      <c r="O57" s="357">
        <f t="shared" si="10"/>
        <v>0</v>
      </c>
      <c r="P57" s="357">
        <f t="shared" si="10"/>
        <v>0</v>
      </c>
      <c r="Q57" s="357">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83" t="s">
        <v>955</v>
      </c>
      <c r="Q59" s="684">
        <f>+'BS Conversion'!M76-Q57</f>
        <v>0</v>
      </c>
    </row>
  </sheetData>
  <sheetProtection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B7" sqref="B7"/>
    </sheetView>
  </sheetViews>
  <sheetFormatPr defaultColWidth="8.85546875" defaultRowHeight="12.75" x14ac:dyDescent="0.2"/>
  <cols>
    <col min="1" max="1" width="33.28515625" style="237" customWidth="1"/>
    <col min="2" max="2" width="13.85546875" style="237" customWidth="1"/>
    <col min="3" max="3" width="9.85546875" style="237" customWidth="1"/>
    <col min="4" max="4" width="15.28515625" style="237" customWidth="1"/>
    <col min="5" max="6" width="13.7109375" style="237" customWidth="1"/>
    <col min="7" max="7" width="11" style="237" customWidth="1"/>
    <col min="8" max="8" width="10.5703125" style="237" customWidth="1"/>
    <col min="9" max="9" width="14.140625" style="237" customWidth="1"/>
    <col min="10" max="11" width="10.85546875" style="237" customWidth="1"/>
    <col min="12" max="13" width="11.42578125" style="237" customWidth="1"/>
    <col min="14" max="14" width="12.5703125" style="237" customWidth="1"/>
    <col min="15" max="16384" width="8.85546875" style="237"/>
  </cols>
  <sheetData>
    <row r="1" spans="1:15" ht="18" x14ac:dyDescent="0.25">
      <c r="A1" s="235">
        <f>+'GW-STATEMENT NET POSITION(13)'!A1</f>
        <v>0</v>
      </c>
      <c r="B1" s="252"/>
      <c r="C1" s="252"/>
      <c r="D1" s="252"/>
      <c r="E1" s="252"/>
      <c r="F1" s="252"/>
      <c r="G1" s="252"/>
      <c r="H1" s="252"/>
      <c r="I1" s="252"/>
      <c r="J1" s="252"/>
      <c r="K1" s="252"/>
      <c r="L1" s="252"/>
      <c r="M1" s="252"/>
      <c r="N1" s="252"/>
    </row>
    <row r="2" spans="1:15" ht="18" x14ac:dyDescent="0.25">
      <c r="A2" s="235" t="s">
        <v>678</v>
      </c>
      <c r="B2" s="252"/>
      <c r="C2" s="252"/>
      <c r="D2" s="252"/>
      <c r="E2" s="252"/>
      <c r="F2" s="252"/>
      <c r="G2" s="252"/>
      <c r="H2" s="252"/>
      <c r="I2" s="252"/>
      <c r="J2" s="252"/>
      <c r="K2" s="252"/>
      <c r="L2" s="252"/>
      <c r="M2" s="252"/>
      <c r="N2" s="252"/>
    </row>
    <row r="3" spans="1:15" ht="18" x14ac:dyDescent="0.25">
      <c r="A3" s="235" t="s">
        <v>306</v>
      </c>
      <c r="B3" s="252"/>
      <c r="C3" s="252"/>
      <c r="D3" s="252"/>
      <c r="E3" s="252"/>
      <c r="F3" s="252"/>
      <c r="G3" s="252"/>
      <c r="H3" s="252"/>
      <c r="I3" s="252"/>
      <c r="J3" s="252"/>
      <c r="K3" s="252"/>
      <c r="L3" s="252"/>
      <c r="M3" s="252"/>
      <c r="N3" s="252"/>
    </row>
    <row r="4" spans="1:15" ht="18" x14ac:dyDescent="0.25">
      <c r="A4" s="235" t="str">
        <f>+'GW-STATEMENT OF ACTIVITIES(14)'!B3</f>
        <v>FISCAL YEAR ENDING JUNE 30, 2024</v>
      </c>
      <c r="B4" s="252"/>
      <c r="C4" s="252"/>
      <c r="D4" s="252"/>
      <c r="E4" s="252"/>
      <c r="F4" s="252"/>
      <c r="G4" s="252"/>
      <c r="H4" s="252"/>
      <c r="I4" s="252"/>
      <c r="J4" s="252"/>
      <c r="K4" s="252"/>
      <c r="L4" s="252"/>
      <c r="M4" s="252"/>
      <c r="N4" s="252"/>
    </row>
    <row r="5" spans="1:15" x14ac:dyDescent="0.2">
      <c r="A5" s="252"/>
      <c r="B5" s="252"/>
      <c r="C5" s="252"/>
      <c r="D5" s="252"/>
      <c r="E5" s="252"/>
      <c r="F5" s="252"/>
      <c r="G5" s="252"/>
      <c r="H5" s="252"/>
      <c r="I5" s="252"/>
      <c r="J5" s="252"/>
      <c r="K5" s="252"/>
      <c r="L5" s="252"/>
      <c r="M5" s="252"/>
      <c r="N5" s="252"/>
    </row>
    <row r="6" spans="1:15" ht="13.5" thickBot="1" x14ac:dyDescent="0.25">
      <c r="A6" s="252"/>
      <c r="B6" s="252"/>
      <c r="C6" s="252"/>
      <c r="D6" s="1684" t="s">
        <v>253</v>
      </c>
      <c r="E6" s="1684"/>
      <c r="F6" s="1685"/>
      <c r="G6" s="252"/>
      <c r="H6" s="252"/>
      <c r="I6" s="252"/>
      <c r="J6" s="252"/>
      <c r="K6" s="252"/>
      <c r="L6" s="252"/>
      <c r="M6" s="252"/>
      <c r="N6" s="252"/>
    </row>
    <row r="7" spans="1:15" ht="64.5" thickBot="1" x14ac:dyDescent="0.25">
      <c r="A7" s="361" t="s">
        <v>954</v>
      </c>
      <c r="B7" s="361" t="s">
        <v>256</v>
      </c>
      <c r="C7" s="361" t="s">
        <v>252</v>
      </c>
      <c r="D7" s="361" t="s">
        <v>267</v>
      </c>
      <c r="E7" s="361" t="s">
        <v>268</v>
      </c>
      <c r="F7" s="361" t="s">
        <v>224</v>
      </c>
      <c r="G7" s="361" t="s">
        <v>254</v>
      </c>
      <c r="H7" s="361" t="s">
        <v>257</v>
      </c>
      <c r="I7" s="361" t="s">
        <v>186</v>
      </c>
      <c r="J7" s="361" t="s">
        <v>255</v>
      </c>
      <c r="K7" s="361" t="s">
        <v>206</v>
      </c>
      <c r="L7" s="361" t="s">
        <v>97</v>
      </c>
      <c r="M7" s="361" t="s">
        <v>1374</v>
      </c>
      <c r="N7" s="361" t="s">
        <v>853</v>
      </c>
      <c r="O7" s="362"/>
    </row>
    <row r="8" spans="1:15" ht="13.5" thickBot="1" x14ac:dyDescent="0.25">
      <c r="A8" s="17" t="s">
        <v>225</v>
      </c>
      <c r="B8" s="357">
        <f>+'OP Conversion'!Q11</f>
        <v>0</v>
      </c>
      <c r="C8" s="357">
        <f>+'OP Conversion'!Q12</f>
        <v>0</v>
      </c>
      <c r="D8" s="22"/>
      <c r="E8" s="357">
        <f>+'OP Conversion'!Q13</f>
        <v>0</v>
      </c>
      <c r="F8" s="22"/>
      <c r="G8" s="357">
        <f>+'OP Conversion'!Q14</f>
        <v>0</v>
      </c>
      <c r="H8" s="357">
        <f>+'OP Conversion'!Q15</f>
        <v>0</v>
      </c>
      <c r="I8" s="357">
        <f>+'OP Conversion'!Q16</f>
        <v>0</v>
      </c>
      <c r="J8" s="357">
        <f>+'OP Conversion'!Q17</f>
        <v>0</v>
      </c>
      <c r="K8" s="357">
        <f>+'OP Conversion'!Q18</f>
        <v>0</v>
      </c>
      <c r="L8" s="357">
        <f>+'OP Conversion'!Q46+'OP Conversion'!Q47</f>
        <v>0</v>
      </c>
      <c r="M8" s="357">
        <f>'OP Conversion'!Q48+'OP Conversion'!Q49+'OP Conversion'!Q50+'OP Conversion'!Q51</f>
        <v>0</v>
      </c>
      <c r="N8" s="357">
        <f>SUM(B8:M8)</f>
        <v>0</v>
      </c>
      <c r="O8" s="362"/>
    </row>
    <row r="9" spans="1:15" ht="13.5" thickTop="1" x14ac:dyDescent="0.2">
      <c r="A9" s="369"/>
      <c r="B9" s="369"/>
      <c r="C9" s="369"/>
      <c r="D9" s="369"/>
      <c r="E9" s="369"/>
      <c r="F9" s="369"/>
      <c r="G9" s="369"/>
      <c r="H9" s="369"/>
      <c r="I9" s="369"/>
      <c r="J9" s="369"/>
      <c r="K9" s="369"/>
      <c r="L9" s="369"/>
      <c r="M9" s="369"/>
      <c r="N9" s="369"/>
      <c r="O9" s="362"/>
    </row>
    <row r="10" spans="1:15" ht="15.75" x14ac:dyDescent="0.25">
      <c r="A10" s="94" t="s">
        <v>263</v>
      </c>
      <c r="B10" s="137"/>
      <c r="C10" s="137"/>
      <c r="D10" s="137"/>
      <c r="E10" s="137"/>
      <c r="F10" s="137"/>
      <c r="G10" s="137"/>
      <c r="H10" s="137"/>
      <c r="I10" s="137"/>
      <c r="J10" s="137"/>
      <c r="K10" s="137"/>
      <c r="L10" s="137"/>
      <c r="M10" s="137"/>
      <c r="N10" s="137"/>
    </row>
    <row r="11" spans="1:15" x14ac:dyDescent="0.2">
      <c r="A11" s="363" t="s">
        <v>258</v>
      </c>
      <c r="B11" s="352"/>
      <c r="C11" s="277"/>
      <c r="D11" s="277"/>
      <c r="E11" s="277"/>
      <c r="F11" s="277"/>
      <c r="G11" s="277"/>
      <c r="H11" s="277"/>
      <c r="I11" s="277"/>
      <c r="J11" s="277"/>
      <c r="K11" s="352"/>
      <c r="L11" s="352"/>
      <c r="M11" s="352"/>
      <c r="N11" s="137">
        <f t="shared" ref="N11:N20" si="0">SUM(B11:M11)</f>
        <v>0</v>
      </c>
    </row>
    <row r="12" spans="1:15" x14ac:dyDescent="0.2">
      <c r="A12" s="363" t="s">
        <v>862</v>
      </c>
      <c r="B12" s="352"/>
      <c r="C12" s="277"/>
      <c r="D12" s="277"/>
      <c r="E12" s="277"/>
      <c r="F12" s="277"/>
      <c r="G12" s="277"/>
      <c r="H12" s="277"/>
      <c r="I12" s="277"/>
      <c r="J12" s="277"/>
      <c r="K12" s="352"/>
      <c r="L12" s="352"/>
      <c r="M12" s="352"/>
      <c r="N12" s="137">
        <f t="shared" si="0"/>
        <v>0</v>
      </c>
    </row>
    <row r="13" spans="1:15" x14ac:dyDescent="0.2">
      <c r="A13" s="363" t="s">
        <v>863</v>
      </c>
      <c r="B13" s="277"/>
      <c r="C13" s="277"/>
      <c r="D13" s="277"/>
      <c r="E13" s="277"/>
      <c r="F13" s="277"/>
      <c r="G13" s="277"/>
      <c r="H13" s="277"/>
      <c r="I13" s="277"/>
      <c r="J13" s="277"/>
      <c r="K13" s="352"/>
      <c r="L13" s="352"/>
      <c r="M13" s="352"/>
      <c r="N13" s="137">
        <f t="shared" si="0"/>
        <v>0</v>
      </c>
    </row>
    <row r="14" spans="1:15" x14ac:dyDescent="0.2">
      <c r="A14" s="363" t="s">
        <v>864</v>
      </c>
      <c r="B14" s="352"/>
      <c r="C14" s="277"/>
      <c r="D14" s="277"/>
      <c r="E14" s="277"/>
      <c r="F14" s="277"/>
      <c r="G14" s="277"/>
      <c r="H14" s="277"/>
      <c r="I14" s="277"/>
      <c r="J14" s="277"/>
      <c r="K14" s="352"/>
      <c r="L14" s="352"/>
      <c r="M14" s="352"/>
      <c r="N14" s="137">
        <f t="shared" si="0"/>
        <v>0</v>
      </c>
    </row>
    <row r="15" spans="1:15" x14ac:dyDescent="0.2">
      <c r="A15" s="363" t="s">
        <v>259</v>
      </c>
      <c r="B15" s="352"/>
      <c r="C15" s="277"/>
      <c r="D15" s="277"/>
      <c r="E15" s="277"/>
      <c r="F15" s="277"/>
      <c r="G15" s="277"/>
      <c r="H15" s="277"/>
      <c r="I15" s="277"/>
      <c r="J15" s="277"/>
      <c r="K15" s="352"/>
      <c r="L15" s="352"/>
      <c r="M15" s="352"/>
      <c r="N15" s="137">
        <f t="shared" si="0"/>
        <v>0</v>
      </c>
    </row>
    <row r="16" spans="1:15" x14ac:dyDescent="0.2">
      <c r="A16" s="363" t="s">
        <v>260</v>
      </c>
      <c r="B16" s="352"/>
      <c r="C16" s="277"/>
      <c r="D16" s="277"/>
      <c r="E16" s="277"/>
      <c r="F16" s="277"/>
      <c r="G16" s="277"/>
      <c r="H16" s="277"/>
      <c r="I16" s="277"/>
      <c r="J16" s="277"/>
      <c r="K16" s="352"/>
      <c r="L16" s="352"/>
      <c r="M16" s="352"/>
      <c r="N16" s="137">
        <f t="shared" si="0"/>
        <v>0</v>
      </c>
    </row>
    <row r="17" spans="1:14" x14ac:dyDescent="0.2">
      <c r="A17" s="363" t="s">
        <v>261</v>
      </c>
      <c r="B17" s="352"/>
      <c r="C17" s="277"/>
      <c r="D17" s="277"/>
      <c r="E17" s="277"/>
      <c r="F17" s="277"/>
      <c r="G17" s="277"/>
      <c r="H17" s="277"/>
      <c r="I17" s="277"/>
      <c r="J17" s="277"/>
      <c r="K17" s="352"/>
      <c r="L17" s="352"/>
      <c r="M17" s="352"/>
      <c r="N17" s="137">
        <f t="shared" si="0"/>
        <v>0</v>
      </c>
    </row>
    <row r="18" spans="1:14" x14ac:dyDescent="0.2">
      <c r="A18" s="363" t="s">
        <v>907</v>
      </c>
      <c r="B18" s="352"/>
      <c r="C18" s="277"/>
      <c r="D18" s="277"/>
      <c r="E18" s="277"/>
      <c r="F18" s="277"/>
      <c r="G18" s="277"/>
      <c r="H18" s="277"/>
      <c r="I18" s="277"/>
      <c r="J18" s="277"/>
      <c r="K18" s="352"/>
      <c r="L18" s="352"/>
      <c r="M18" s="352"/>
      <c r="N18" s="137">
        <f t="shared" si="0"/>
        <v>0</v>
      </c>
    </row>
    <row r="19" spans="1:14" x14ac:dyDescent="0.2">
      <c r="A19" s="363" t="s">
        <v>262</v>
      </c>
      <c r="B19" s="352"/>
      <c r="C19" s="352"/>
      <c r="D19" s="277"/>
      <c r="E19" s="277"/>
      <c r="F19" s="277"/>
      <c r="G19" s="277"/>
      <c r="H19" s="277"/>
      <c r="I19" s="277"/>
      <c r="J19" s="277"/>
      <c r="K19" s="352"/>
      <c r="L19" s="352"/>
      <c r="M19" s="352"/>
      <c r="N19" s="137">
        <f t="shared" si="0"/>
        <v>0</v>
      </c>
    </row>
    <row r="20" spans="1:14" x14ac:dyDescent="0.2">
      <c r="A20" s="363" t="s">
        <v>852</v>
      </c>
      <c r="B20" s="364"/>
      <c r="C20" s="277"/>
      <c r="D20" s="277"/>
      <c r="E20" s="277"/>
      <c r="F20" s="277"/>
      <c r="G20" s="277"/>
      <c r="H20" s="277"/>
      <c r="I20" s="277"/>
      <c r="J20" s="277"/>
      <c r="K20" s="352"/>
      <c r="L20" s="352"/>
      <c r="M20" s="352"/>
      <c r="N20" s="137">
        <f t="shared" si="0"/>
        <v>0</v>
      </c>
    </row>
    <row r="21" spans="1:14" ht="13.5" thickBot="1" x14ac:dyDescent="0.25">
      <c r="A21"/>
      <c r="B21" s="367"/>
      <c r="C21" s="367"/>
      <c r="D21" s="355"/>
      <c r="E21" s="355"/>
      <c r="F21" s="355"/>
      <c r="G21" s="355"/>
      <c r="H21" s="355"/>
      <c r="I21" s="355"/>
      <c r="J21" s="355"/>
      <c r="K21" s="360"/>
      <c r="L21" s="367"/>
      <c r="M21" s="360"/>
      <c r="N21" s="122"/>
    </row>
    <row r="22" spans="1:14" ht="32.25" thickBot="1" x14ac:dyDescent="0.3">
      <c r="A22" s="418" t="s">
        <v>265</v>
      </c>
      <c r="B22" s="366">
        <f>SUM(B10:B21)</f>
        <v>0</v>
      </c>
      <c r="C22" s="366">
        <f t="shared" ref="C22:N22" si="1">SUM(C10:C21)</f>
        <v>0</v>
      </c>
      <c r="D22" s="356">
        <f t="shared" si="1"/>
        <v>0</v>
      </c>
      <c r="E22" s="356">
        <f t="shared" si="1"/>
        <v>0</v>
      </c>
      <c r="F22" s="356">
        <f t="shared" si="1"/>
        <v>0</v>
      </c>
      <c r="G22" s="356">
        <f t="shared" si="1"/>
        <v>0</v>
      </c>
      <c r="H22" s="356">
        <f t="shared" si="1"/>
        <v>0</v>
      </c>
      <c r="I22" s="356">
        <f t="shared" si="1"/>
        <v>0</v>
      </c>
      <c r="J22" s="356">
        <f t="shared" si="1"/>
        <v>0</v>
      </c>
      <c r="K22" s="366">
        <f>SUM(K10:K21)</f>
        <v>0</v>
      </c>
      <c r="L22" s="366">
        <f>SUM(L10:L21)</f>
        <v>0</v>
      </c>
      <c r="M22" s="366">
        <f>SUM(M10:M21)</f>
        <v>0</v>
      </c>
      <c r="N22" s="356">
        <f t="shared" si="1"/>
        <v>0</v>
      </c>
    </row>
    <row r="23" spans="1:14" x14ac:dyDescent="0.2">
      <c r="A23"/>
      <c r="B23" s="137"/>
      <c r="C23" s="137"/>
      <c r="D23" s="137"/>
      <c r="E23" s="137"/>
      <c r="F23" s="137"/>
      <c r="G23" s="137"/>
      <c r="H23" s="137"/>
      <c r="I23" s="137"/>
      <c r="J23" s="137"/>
      <c r="K23" s="137"/>
      <c r="L23" s="137"/>
      <c r="M23" s="137"/>
      <c r="N23" s="137"/>
    </row>
    <row r="24" spans="1:14" ht="15.75" x14ac:dyDescent="0.25">
      <c r="A24" s="419" t="s">
        <v>264</v>
      </c>
      <c r="B24" s="137"/>
      <c r="C24" s="137"/>
      <c r="D24" s="137"/>
      <c r="E24" s="137"/>
      <c r="F24" s="137"/>
      <c r="G24" s="137"/>
      <c r="H24" s="137"/>
      <c r="I24" s="137"/>
      <c r="J24" s="137"/>
      <c r="K24" s="137"/>
      <c r="L24" s="137"/>
      <c r="M24" s="137"/>
      <c r="N24" s="137"/>
    </row>
    <row r="25" spans="1:14" ht="15.75" x14ac:dyDescent="0.25">
      <c r="A25" s="365" t="s">
        <v>235</v>
      </c>
      <c r="B25" s="277">
        <f>B8-B22-B26</f>
        <v>0</v>
      </c>
      <c r="C25" s="352"/>
      <c r="D25" s="352"/>
      <c r="E25" s="352"/>
      <c r="F25" s="352"/>
      <c r="G25" s="352"/>
      <c r="H25" s="352"/>
      <c r="I25" s="352"/>
      <c r="J25" s="352"/>
      <c r="K25" s="352"/>
      <c r="L25" s="352"/>
      <c r="M25" s="352"/>
      <c r="N25" s="137">
        <f>SUM(B25:M25)</f>
        <v>0</v>
      </c>
    </row>
    <row r="26" spans="1:14" ht="15.75" x14ac:dyDescent="0.25">
      <c r="A26" s="365" t="s">
        <v>234</v>
      </c>
      <c r="B26" s="277"/>
      <c r="C26" s="352"/>
      <c r="D26" s="352"/>
      <c r="E26" s="352"/>
      <c r="F26" s="352"/>
      <c r="G26" s="352"/>
      <c r="H26" s="352"/>
      <c r="I26" s="352"/>
      <c r="J26" s="352"/>
      <c r="K26" s="352"/>
      <c r="L26" s="352"/>
      <c r="M26" s="352"/>
      <c r="N26" s="137">
        <f t="shared" ref="N26:N34" si="2">SUM(B26:M26)</f>
        <v>0</v>
      </c>
    </row>
    <row r="27" spans="1:14" ht="15.75" x14ac:dyDescent="0.25">
      <c r="A27" s="365" t="s">
        <v>236</v>
      </c>
      <c r="B27" s="352"/>
      <c r="C27" s="277">
        <f>C8-C22</f>
        <v>0</v>
      </c>
      <c r="D27" s="352"/>
      <c r="E27" s="352"/>
      <c r="F27" s="352"/>
      <c r="G27" s="352"/>
      <c r="H27" s="352"/>
      <c r="I27" s="352"/>
      <c r="J27" s="352"/>
      <c r="K27" s="352"/>
      <c r="L27" s="352"/>
      <c r="M27" s="352"/>
      <c r="N27" s="137">
        <f t="shared" si="2"/>
        <v>0</v>
      </c>
    </row>
    <row r="28" spans="1:14" ht="31.5" x14ac:dyDescent="0.25">
      <c r="A28" s="365" t="s">
        <v>996</v>
      </c>
      <c r="B28" s="352"/>
      <c r="C28" s="352"/>
      <c r="D28" s="352"/>
      <c r="E28" s="352"/>
      <c r="F28" s="277">
        <f>E8-D22-E22-F22-D29-E29</f>
        <v>0</v>
      </c>
      <c r="G28" s="352"/>
      <c r="H28" s="352"/>
      <c r="I28" s="352"/>
      <c r="J28" s="352"/>
      <c r="K28" s="352"/>
      <c r="L28" s="352"/>
      <c r="M28" s="352"/>
      <c r="N28" s="137">
        <f t="shared" si="2"/>
        <v>0</v>
      </c>
    </row>
    <row r="29" spans="1:14" ht="31.5" x14ac:dyDescent="0.25">
      <c r="A29" s="365" t="s">
        <v>237</v>
      </c>
      <c r="B29" s="352"/>
      <c r="C29" s="352"/>
      <c r="D29" s="277"/>
      <c r="E29" s="277"/>
      <c r="F29" s="352"/>
      <c r="G29" s="352"/>
      <c r="H29" s="352"/>
      <c r="I29" s="352"/>
      <c r="J29" s="352"/>
      <c r="K29" s="352"/>
      <c r="L29" s="352"/>
      <c r="M29" s="352"/>
      <c r="N29" s="137">
        <f t="shared" si="2"/>
        <v>0</v>
      </c>
    </row>
    <row r="30" spans="1:14" ht="31.5" x14ac:dyDescent="0.25">
      <c r="A30" s="365" t="s">
        <v>238</v>
      </c>
      <c r="B30" s="352"/>
      <c r="C30" s="352"/>
      <c r="D30" s="352"/>
      <c r="E30" s="352"/>
      <c r="F30" s="352"/>
      <c r="G30" s="352"/>
      <c r="H30" s="352"/>
      <c r="I30" s="352"/>
      <c r="J30" s="277">
        <f>J8-J22</f>
        <v>0</v>
      </c>
      <c r="K30" s="352"/>
      <c r="L30" s="352"/>
      <c r="M30" s="352"/>
      <c r="N30" s="137">
        <f t="shared" si="2"/>
        <v>0</v>
      </c>
    </row>
    <row r="31" spans="1:14" ht="15.75" x14ac:dyDescent="0.25">
      <c r="A31" s="365" t="s">
        <v>251</v>
      </c>
      <c r="B31" s="352"/>
      <c r="C31" s="352"/>
      <c r="D31" s="352"/>
      <c r="E31" s="352"/>
      <c r="F31" s="352"/>
      <c r="G31" s="352"/>
      <c r="H31" s="352"/>
      <c r="I31" s="277">
        <f>I8-I22</f>
        <v>0</v>
      </c>
      <c r="J31" s="352"/>
      <c r="K31" s="352"/>
      <c r="L31" s="352"/>
      <c r="M31" s="352"/>
      <c r="N31" s="137">
        <f t="shared" si="2"/>
        <v>0</v>
      </c>
    </row>
    <row r="32" spans="1:14" ht="31.5" x14ac:dyDescent="0.25">
      <c r="A32" s="365" t="s">
        <v>239</v>
      </c>
      <c r="B32" s="352"/>
      <c r="C32" s="352"/>
      <c r="D32" s="352"/>
      <c r="E32" s="352"/>
      <c r="F32" s="352"/>
      <c r="G32" s="352"/>
      <c r="H32" s="352"/>
      <c r="I32" s="352"/>
      <c r="J32" s="352"/>
      <c r="K32" s="277">
        <f>K8-K22</f>
        <v>0</v>
      </c>
      <c r="L32" s="352"/>
      <c r="M32" s="352"/>
      <c r="N32" s="137">
        <f t="shared" si="2"/>
        <v>0</v>
      </c>
    </row>
    <row r="33" spans="1:14" ht="15.75" x14ac:dyDescent="0.25">
      <c r="A33" s="365" t="s">
        <v>240</v>
      </c>
      <c r="B33" s="352"/>
      <c r="C33" s="352"/>
      <c r="D33" s="352"/>
      <c r="E33" s="352"/>
      <c r="F33" s="352"/>
      <c r="G33" s="352"/>
      <c r="H33" s="352"/>
      <c r="I33" s="352"/>
      <c r="J33" s="352"/>
      <c r="K33" s="352"/>
      <c r="L33" s="277">
        <f>L8</f>
        <v>0</v>
      </c>
      <c r="M33" s="352"/>
      <c r="N33" s="137">
        <f t="shared" si="2"/>
        <v>0</v>
      </c>
    </row>
    <row r="34" spans="1:14" ht="16.5" thickBot="1" x14ac:dyDescent="0.3">
      <c r="A34" s="365" t="s">
        <v>1375</v>
      </c>
      <c r="B34" s="360"/>
      <c r="C34" s="360"/>
      <c r="D34" s="360"/>
      <c r="E34" s="360"/>
      <c r="F34" s="360"/>
      <c r="G34" s="360"/>
      <c r="H34" s="360"/>
      <c r="I34" s="360"/>
      <c r="J34" s="360"/>
      <c r="K34" s="360"/>
      <c r="L34" s="360"/>
      <c r="M34" s="355">
        <f>M8</f>
        <v>0</v>
      </c>
      <c r="N34" s="122">
        <f t="shared" si="2"/>
        <v>0</v>
      </c>
    </row>
    <row r="35" spans="1:14" ht="32.25" thickBot="1" x14ac:dyDescent="0.3">
      <c r="A35" s="420" t="s">
        <v>226</v>
      </c>
      <c r="B35" s="122">
        <f t="shared" ref="B35:N35" si="3">SUM(B24:B34)</f>
        <v>0</v>
      </c>
      <c r="C35" s="122">
        <f t="shared" si="3"/>
        <v>0</v>
      </c>
      <c r="D35" s="122">
        <f t="shared" si="3"/>
        <v>0</v>
      </c>
      <c r="E35" s="122">
        <f t="shared" si="3"/>
        <v>0</v>
      </c>
      <c r="F35" s="122">
        <f t="shared" si="3"/>
        <v>0</v>
      </c>
      <c r="G35" s="367">
        <f t="shared" si="3"/>
        <v>0</v>
      </c>
      <c r="H35" s="367">
        <f t="shared" si="3"/>
        <v>0</v>
      </c>
      <c r="I35" s="122">
        <f t="shared" si="3"/>
        <v>0</v>
      </c>
      <c r="J35" s="122">
        <f t="shared" si="3"/>
        <v>0</v>
      </c>
      <c r="K35" s="122">
        <f t="shared" si="3"/>
        <v>0</v>
      </c>
      <c r="L35" s="122">
        <f t="shared" si="3"/>
        <v>0</v>
      </c>
      <c r="M35" s="122">
        <f t="shared" si="3"/>
        <v>0</v>
      </c>
      <c r="N35" s="122">
        <f t="shared" si="3"/>
        <v>0</v>
      </c>
    </row>
    <row r="36" spans="1:14" x14ac:dyDescent="0.2">
      <c r="A36"/>
      <c r="B36" s="137"/>
      <c r="C36" s="137"/>
      <c r="D36" s="358"/>
      <c r="E36" s="137"/>
      <c r="F36" s="358"/>
      <c r="G36" s="137"/>
      <c r="H36" s="137"/>
      <c r="I36" s="137"/>
      <c r="J36" s="137"/>
      <c r="K36" s="137"/>
      <c r="L36" s="137"/>
      <c r="M36" s="137"/>
      <c r="N36" s="137"/>
    </row>
    <row r="37" spans="1:14" ht="16.5" thickBot="1" x14ac:dyDescent="0.3">
      <c r="A37" s="421" t="s">
        <v>266</v>
      </c>
      <c r="B37" s="308">
        <f>+B22+B35</f>
        <v>0</v>
      </c>
      <c r="C37" s="308">
        <f>+C22+C35</f>
        <v>0</v>
      </c>
      <c r="D37" s="368"/>
      <c r="E37" s="308">
        <f>+D22+D35+E22+E35+F22+F35</f>
        <v>0</v>
      </c>
      <c r="F37" s="368"/>
      <c r="G37" s="308">
        <f t="shared" ref="G37:N37" si="4">+G22+G35</f>
        <v>0</v>
      </c>
      <c r="H37" s="308">
        <f t="shared" si="4"/>
        <v>0</v>
      </c>
      <c r="I37" s="308">
        <f t="shared" si="4"/>
        <v>0</v>
      </c>
      <c r="J37" s="308">
        <f t="shared" si="4"/>
        <v>0</v>
      </c>
      <c r="K37" s="308">
        <f t="shared" si="4"/>
        <v>0</v>
      </c>
      <c r="L37" s="308">
        <f t="shared" si="4"/>
        <v>0</v>
      </c>
      <c r="M37" s="308">
        <f t="shared" si="4"/>
        <v>0</v>
      </c>
      <c r="N37" s="308">
        <f t="shared" si="4"/>
        <v>0</v>
      </c>
    </row>
    <row r="38" spans="1:14" ht="13.5" thickTop="1" x14ac:dyDescent="0.2">
      <c r="N38"/>
    </row>
    <row r="39" spans="1:14" x14ac:dyDescent="0.2">
      <c r="K39" s="685" t="s">
        <v>1204</v>
      </c>
      <c r="L39" s="686"/>
      <c r="M39" s="686"/>
      <c r="N39" s="687">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H8" sqref="H8"/>
    </sheetView>
  </sheetViews>
  <sheetFormatPr defaultColWidth="8.85546875" defaultRowHeight="12.75" x14ac:dyDescent="0.2"/>
  <cols>
    <col min="1" max="1" width="4.7109375" style="237" customWidth="1"/>
    <col min="2" max="2" width="12.7109375" style="237" customWidth="1"/>
    <col min="3" max="3" width="53.85546875" style="237" customWidth="1"/>
    <col min="4" max="6" width="20.7109375" style="237" customWidth="1"/>
    <col min="7" max="7" width="22.42578125" style="237" customWidth="1"/>
    <col min="8" max="8" width="20.7109375" style="237" customWidth="1"/>
    <col min="9" max="9" width="8.85546875" style="237"/>
    <col min="10" max="10" width="10.28515625" style="237" bestFit="1" customWidth="1"/>
    <col min="11" max="16384" width="8.85546875" style="237"/>
  </cols>
  <sheetData>
    <row r="1" spans="2:8" ht="20.25" x14ac:dyDescent="0.3">
      <c r="B1" s="370">
        <f>+'GW-STATEMENT NET POSITION(13)'!A1</f>
        <v>0</v>
      </c>
      <c r="C1" s="252"/>
      <c r="D1" s="252"/>
      <c r="E1" s="252"/>
      <c r="F1" s="252"/>
      <c r="G1" s="252"/>
      <c r="H1" s="252"/>
    </row>
    <row r="2" spans="2:8" ht="20.25" x14ac:dyDescent="0.3">
      <c r="B2" s="370" t="s">
        <v>1766</v>
      </c>
      <c r="C2" s="252"/>
      <c r="D2" s="252"/>
      <c r="E2" s="252"/>
      <c r="F2" s="252"/>
      <c r="G2" s="252"/>
      <c r="H2" s="252"/>
    </row>
    <row r="3" spans="2:8" ht="18" x14ac:dyDescent="0.25">
      <c r="B3" s="235" t="str">
        <f>+'GW-STATEMENT OF ACTIVITIES(14)'!B3</f>
        <v>FISCAL YEAR ENDING JUNE 30, 2024</v>
      </c>
      <c r="C3" s="252"/>
      <c r="D3" s="252"/>
      <c r="E3" s="252"/>
      <c r="F3" s="252"/>
      <c r="G3" s="252"/>
      <c r="H3" s="252"/>
    </row>
    <row r="5" spans="2:8" ht="15.75" x14ac:dyDescent="0.25">
      <c r="B5" s="1110"/>
      <c r="C5" s="1111"/>
      <c r="D5" s="1112"/>
      <c r="E5" s="1111"/>
      <c r="F5" s="1111"/>
      <c r="G5" s="1113" t="s">
        <v>415</v>
      </c>
      <c r="H5" s="1111"/>
    </row>
    <row r="6" spans="2:8" ht="15.75" x14ac:dyDescent="0.25">
      <c r="B6" s="1114" t="s">
        <v>149</v>
      </c>
      <c r="C6" s="1115"/>
      <c r="D6" s="1116" t="s">
        <v>635</v>
      </c>
      <c r="E6" s="1116"/>
      <c r="F6" s="1116"/>
      <c r="G6" s="1116" t="s">
        <v>1757</v>
      </c>
      <c r="H6" s="1116" t="s">
        <v>635</v>
      </c>
    </row>
    <row r="7" spans="2:8" ht="15.75" x14ac:dyDescent="0.25">
      <c r="B7" s="1117" t="s">
        <v>150</v>
      </c>
      <c r="C7" s="1118" t="s">
        <v>2785</v>
      </c>
      <c r="D7" s="1119">
        <v>44743</v>
      </c>
      <c r="E7" s="1118" t="s">
        <v>520</v>
      </c>
      <c r="F7" s="1118" t="s">
        <v>1015</v>
      </c>
      <c r="G7" s="1118" t="s">
        <v>414</v>
      </c>
      <c r="H7" s="1119">
        <v>45107</v>
      </c>
    </row>
    <row r="8" spans="2:8" ht="15" x14ac:dyDescent="0.2">
      <c r="B8" s="1078">
        <v>181000</v>
      </c>
      <c r="C8" s="1088" t="s">
        <v>640</v>
      </c>
      <c r="D8" s="245"/>
      <c r="E8" s="1171"/>
      <c r="F8" s="1169"/>
      <c r="G8" s="1171"/>
      <c r="H8" s="1093">
        <f>+D8+E8-F8+G8</f>
        <v>0</v>
      </c>
    </row>
    <row r="9" spans="2:8" ht="15" x14ac:dyDescent="0.2">
      <c r="B9" s="1078">
        <v>188000</v>
      </c>
      <c r="C9" s="1088" t="s">
        <v>2747</v>
      </c>
      <c r="D9" s="245"/>
      <c r="E9" s="1092"/>
      <c r="F9" s="1162"/>
      <c r="G9" s="1092"/>
      <c r="H9" s="1093">
        <f t="shared" ref="H9:H23" si="0">+D9+E9-F9+G9</f>
        <v>0</v>
      </c>
    </row>
    <row r="10" spans="2:8" ht="15" x14ac:dyDescent="0.2">
      <c r="B10" s="1080"/>
      <c r="C10" s="1089"/>
      <c r="D10" s="1170"/>
      <c r="E10" s="1093"/>
      <c r="F10" s="1170"/>
      <c r="G10" s="1093"/>
      <c r="H10" s="1093"/>
    </row>
    <row r="11" spans="2:8" ht="15" x14ac:dyDescent="0.2">
      <c r="B11" s="1078">
        <v>182000</v>
      </c>
      <c r="C11" s="1088" t="s">
        <v>975</v>
      </c>
      <c r="D11" s="245"/>
      <c r="E11" s="1092"/>
      <c r="F11" s="1162"/>
      <c r="G11" s="1092"/>
      <c r="H11" s="1093">
        <f t="shared" si="0"/>
        <v>0</v>
      </c>
    </row>
    <row r="12" spans="2:8" ht="15" x14ac:dyDescent="0.2">
      <c r="B12" s="1078">
        <v>182100</v>
      </c>
      <c r="C12" s="1088" t="s">
        <v>2743</v>
      </c>
      <c r="D12" s="245"/>
      <c r="E12" s="1092"/>
      <c r="F12" s="1162"/>
      <c r="G12" s="1092"/>
      <c r="H12" s="1093">
        <f t="shared" si="0"/>
        <v>0</v>
      </c>
    </row>
    <row r="13" spans="2:8" ht="15" x14ac:dyDescent="0.2">
      <c r="B13" s="23"/>
      <c r="C13" s="38"/>
      <c r="D13" s="1170"/>
      <c r="E13" s="1093"/>
      <c r="F13" s="1170"/>
      <c r="G13" s="1093"/>
      <c r="H13" s="1093"/>
    </row>
    <row r="14" spans="2:8" ht="15" x14ac:dyDescent="0.2">
      <c r="B14" s="1078">
        <v>183000</v>
      </c>
      <c r="C14" s="1088" t="s">
        <v>2744</v>
      </c>
      <c r="D14" s="1162"/>
      <c r="E14" s="1092"/>
      <c r="F14" s="1162"/>
      <c r="G14" s="1092"/>
      <c r="H14" s="1093">
        <f t="shared" si="0"/>
        <v>0</v>
      </c>
    </row>
    <row r="15" spans="2:8" ht="15" x14ac:dyDescent="0.2">
      <c r="B15" s="1078">
        <v>183100</v>
      </c>
      <c r="C15" s="1088" t="s">
        <v>2784</v>
      </c>
      <c r="D15" s="1162"/>
      <c r="E15" s="1092"/>
      <c r="F15" s="1162"/>
      <c r="G15" s="1092"/>
      <c r="H15" s="1093">
        <f t="shared" si="0"/>
        <v>0</v>
      </c>
    </row>
    <row r="16" spans="2:8" ht="15" x14ac:dyDescent="0.2">
      <c r="B16" s="23"/>
      <c r="C16" s="38"/>
      <c r="D16" s="1170"/>
      <c r="E16" s="1093"/>
      <c r="F16" s="1170"/>
      <c r="G16" s="1093"/>
      <c r="H16" s="1093"/>
    </row>
    <row r="17" spans="1:10" ht="15" x14ac:dyDescent="0.2">
      <c r="B17" s="1078">
        <v>184000</v>
      </c>
      <c r="C17" s="1090" t="s">
        <v>2745</v>
      </c>
      <c r="D17" s="245"/>
      <c r="E17" s="1092"/>
      <c r="F17" s="1162"/>
      <c r="G17" s="1092"/>
      <c r="H17" s="1093">
        <f t="shared" si="0"/>
        <v>0</v>
      </c>
    </row>
    <row r="18" spans="1:10" ht="15" x14ac:dyDescent="0.2">
      <c r="B18" s="1078">
        <v>184100</v>
      </c>
      <c r="C18" s="1088" t="s">
        <v>2743</v>
      </c>
      <c r="D18" s="245"/>
      <c r="E18" s="1092"/>
      <c r="F18" s="1162"/>
      <c r="G18" s="1092"/>
      <c r="H18" s="1093">
        <f t="shared" si="0"/>
        <v>0</v>
      </c>
    </row>
    <row r="19" spans="1:10" ht="15" x14ac:dyDescent="0.2">
      <c r="B19" s="23"/>
      <c r="C19" s="38"/>
      <c r="D19" s="1170"/>
      <c r="E19" s="1093"/>
      <c r="F19" s="1170"/>
      <c r="G19" s="1093"/>
      <c r="H19" s="1093"/>
    </row>
    <row r="20" spans="1:10" ht="15" x14ac:dyDescent="0.2">
      <c r="B20" s="1078">
        <v>186000</v>
      </c>
      <c r="C20" s="1088" t="s">
        <v>2746</v>
      </c>
      <c r="D20" s="245"/>
      <c r="E20" s="1092"/>
      <c r="F20" s="1162"/>
      <c r="G20" s="1092"/>
      <c r="H20" s="1093">
        <f t="shared" si="0"/>
        <v>0</v>
      </c>
    </row>
    <row r="21" spans="1:10" ht="15" x14ac:dyDescent="0.2">
      <c r="B21" s="1078">
        <v>186100</v>
      </c>
      <c r="C21" s="1088" t="s">
        <v>2743</v>
      </c>
      <c r="D21" s="245"/>
      <c r="E21" s="1092"/>
      <c r="F21" s="1162"/>
      <c r="G21" s="1092"/>
      <c r="H21" s="1093">
        <f t="shared" si="0"/>
        <v>0</v>
      </c>
    </row>
    <row r="22" spans="1:10" ht="15" x14ac:dyDescent="0.2">
      <c r="A22" s="371"/>
      <c r="B22" s="23"/>
      <c r="C22" s="38"/>
      <c r="D22" s="1170"/>
      <c r="E22" s="1093"/>
      <c r="F22" s="1170"/>
      <c r="G22" s="1093"/>
      <c r="H22" s="1093"/>
    </row>
    <row r="23" spans="1:10" ht="15" x14ac:dyDescent="0.2">
      <c r="B23" s="1078">
        <v>187000</v>
      </c>
      <c r="C23" s="1088" t="s">
        <v>646</v>
      </c>
      <c r="D23" s="245"/>
      <c r="E23" s="1092"/>
      <c r="F23" s="1162"/>
      <c r="G23" s="1092"/>
      <c r="H23" s="1093">
        <f t="shared" si="0"/>
        <v>0</v>
      </c>
    </row>
    <row r="24" spans="1:10" ht="15.75" thickBot="1" x14ac:dyDescent="0.25">
      <c r="B24" s="1078">
        <v>187100</v>
      </c>
      <c r="C24" s="1088" t="s">
        <v>2743</v>
      </c>
      <c r="D24" s="247"/>
      <c r="E24" s="1173"/>
      <c r="F24" s="1172"/>
      <c r="G24" s="1094"/>
      <c r="H24" s="1093">
        <f>+D24+E24-F24+G24</f>
        <v>0</v>
      </c>
    </row>
    <row r="25" spans="1:10" ht="15.75" x14ac:dyDescent="0.25">
      <c r="B25" s="1075"/>
      <c r="C25" s="1129" t="s">
        <v>2787</v>
      </c>
      <c r="D25" s="1077">
        <f>D8+D9+D11+D14+D17+D20+D23</f>
        <v>0</v>
      </c>
      <c r="E25" s="1106">
        <f>E8+E9+E11+E14+E17+E20+E23</f>
        <v>0</v>
      </c>
      <c r="F25" s="1106">
        <f>F8+F11+F14+F17+F20+F23</f>
        <v>0</v>
      </c>
      <c r="G25" s="1106">
        <f>G8+G11+G14+G17+G20+G23</f>
        <v>0</v>
      </c>
      <c r="H25" s="1106">
        <f>H8+H9+H11+H14+H17+H20+H23</f>
        <v>0</v>
      </c>
      <c r="J25" s="277"/>
    </row>
    <row r="26" spans="1:10" ht="15.75" x14ac:dyDescent="0.25">
      <c r="B26" s="1081"/>
      <c r="C26" s="1130" t="s">
        <v>2788</v>
      </c>
      <c r="D26" s="1079">
        <f>D12+D15+D18+D21+D24</f>
        <v>0</v>
      </c>
      <c r="E26" s="1093">
        <f>E12+E15+E18+E21+E24</f>
        <v>0</v>
      </c>
      <c r="F26" s="1093">
        <f>F12+F15+F18+F21+F24</f>
        <v>0</v>
      </c>
      <c r="G26" s="1093">
        <f>G12+G15+G18+G21+G24</f>
        <v>0</v>
      </c>
      <c r="H26" s="1093">
        <f>H12+H15+H18+H21+H24</f>
        <v>0</v>
      </c>
    </row>
    <row r="27" spans="1:10" ht="16.5" thickBot="1" x14ac:dyDescent="0.3">
      <c r="B27" s="1081"/>
      <c r="C27" s="1130" t="s">
        <v>2790</v>
      </c>
      <c r="D27" s="1109">
        <f>D25+D26</f>
        <v>0</v>
      </c>
      <c r="E27" s="1108">
        <f>SUM(E8:E24)</f>
        <v>0</v>
      </c>
      <c r="F27" s="1108">
        <f>SUM(F8:F24)</f>
        <v>0</v>
      </c>
      <c r="G27" s="1108">
        <f>SUM(G8:G24)</f>
        <v>0</v>
      </c>
      <c r="H27" s="1108">
        <f>H25+H26</f>
        <v>0</v>
      </c>
    </row>
    <row r="28" spans="1:10" ht="16.5" thickTop="1" x14ac:dyDescent="0.25">
      <c r="B28" s="275"/>
      <c r="C28" s="242"/>
      <c r="D28" s="253"/>
      <c r="E28" s="253"/>
      <c r="F28" s="253"/>
      <c r="G28" s="253"/>
      <c r="H28" s="253"/>
    </row>
    <row r="29" spans="1:10" ht="15.75" x14ac:dyDescent="0.25">
      <c r="B29" s="1120"/>
      <c r="C29" s="1121" t="s">
        <v>2786</v>
      </c>
      <c r="D29" s="1122"/>
      <c r="E29" s="1122"/>
      <c r="F29" s="1122"/>
      <c r="G29" s="1122"/>
      <c r="H29" s="1123"/>
    </row>
    <row r="30" spans="1:10" ht="15" x14ac:dyDescent="0.2">
      <c r="B30" s="1102" t="s">
        <v>2727</v>
      </c>
      <c r="C30" s="1087" t="s">
        <v>2728</v>
      </c>
      <c r="D30" s="1106">
        <v>0</v>
      </c>
      <c r="E30" s="245"/>
      <c r="F30" s="1106">
        <f>E30</f>
        <v>0</v>
      </c>
      <c r="G30" s="1106"/>
      <c r="H30" s="1106">
        <f t="shared" ref="H30:H37" si="1">+D30+E30-F30+G30</f>
        <v>0</v>
      </c>
    </row>
    <row r="31" spans="1:10" ht="15" x14ac:dyDescent="0.2">
      <c r="B31" s="1085" t="s">
        <v>2729</v>
      </c>
      <c r="C31" s="1088" t="s">
        <v>2730</v>
      </c>
      <c r="D31" s="1093">
        <v>0</v>
      </c>
      <c r="E31" s="245"/>
      <c r="F31" s="1093">
        <f t="shared" ref="F31:F38" si="2">E31</f>
        <v>0</v>
      </c>
      <c r="G31" s="1079"/>
      <c r="H31" s="1093">
        <f t="shared" si="1"/>
        <v>0</v>
      </c>
    </row>
    <row r="32" spans="1:10" ht="15" x14ac:dyDescent="0.2">
      <c r="B32" s="1085" t="s">
        <v>2731</v>
      </c>
      <c r="C32" s="1088" t="s">
        <v>2732</v>
      </c>
      <c r="D32" s="1093">
        <v>0</v>
      </c>
      <c r="E32" s="245"/>
      <c r="F32" s="1093">
        <f t="shared" si="2"/>
        <v>0</v>
      </c>
      <c r="G32" s="1079"/>
      <c r="H32" s="1093">
        <f t="shared" si="1"/>
        <v>0</v>
      </c>
    </row>
    <row r="33" spans="2:8" ht="15" x14ac:dyDescent="0.2">
      <c r="B33" s="1085" t="s">
        <v>2733</v>
      </c>
      <c r="C33" s="1088" t="s">
        <v>2734</v>
      </c>
      <c r="D33" s="1093">
        <v>0</v>
      </c>
      <c r="E33" s="245"/>
      <c r="F33" s="1093">
        <f t="shared" si="2"/>
        <v>0</v>
      </c>
      <c r="G33" s="1079"/>
      <c r="H33" s="1093">
        <f t="shared" si="1"/>
        <v>0</v>
      </c>
    </row>
    <row r="34" spans="2:8" ht="15" x14ac:dyDescent="0.2">
      <c r="B34" s="1085" t="s">
        <v>2735</v>
      </c>
      <c r="C34" s="1088" t="s">
        <v>2736</v>
      </c>
      <c r="D34" s="1093">
        <v>0</v>
      </c>
      <c r="E34" s="245"/>
      <c r="F34" s="1093">
        <f t="shared" si="2"/>
        <v>0</v>
      </c>
      <c r="G34" s="1079"/>
      <c r="H34" s="1093">
        <f t="shared" si="1"/>
        <v>0</v>
      </c>
    </row>
    <row r="35" spans="2:8" ht="15" x14ac:dyDescent="0.2">
      <c r="B35" s="1085" t="s">
        <v>2737</v>
      </c>
      <c r="C35" s="1088" t="s">
        <v>2738</v>
      </c>
      <c r="D35" s="1093">
        <v>0</v>
      </c>
      <c r="E35" s="245"/>
      <c r="F35" s="1093">
        <f t="shared" si="2"/>
        <v>0</v>
      </c>
      <c r="G35" s="1079"/>
      <c r="H35" s="1093">
        <f t="shared" si="1"/>
        <v>0</v>
      </c>
    </row>
    <row r="36" spans="2:8" ht="15" x14ac:dyDescent="0.2">
      <c r="B36" s="1085" t="s">
        <v>2739</v>
      </c>
      <c r="C36" s="1088" t="s">
        <v>2740</v>
      </c>
      <c r="D36" s="1093">
        <v>0</v>
      </c>
      <c r="E36" s="1162"/>
      <c r="F36" s="1093">
        <f t="shared" si="2"/>
        <v>0</v>
      </c>
      <c r="G36" s="1079"/>
      <c r="H36" s="1093">
        <f t="shared" si="1"/>
        <v>0</v>
      </c>
    </row>
    <row r="37" spans="2:8" ht="15" x14ac:dyDescent="0.2">
      <c r="B37" s="1085" t="s">
        <v>2741</v>
      </c>
      <c r="C37" s="1088" t="s">
        <v>2742</v>
      </c>
      <c r="D37" s="1093">
        <v>0</v>
      </c>
      <c r="E37" s="1162"/>
      <c r="F37" s="1093">
        <f t="shared" si="2"/>
        <v>0</v>
      </c>
      <c r="G37" s="1079"/>
      <c r="H37" s="1093">
        <f t="shared" si="1"/>
        <v>0</v>
      </c>
    </row>
    <row r="38" spans="2:8" ht="15" x14ac:dyDescent="0.2">
      <c r="B38" s="1103"/>
      <c r="C38" s="1091" t="s">
        <v>2748</v>
      </c>
      <c r="D38" s="1105">
        <v>0</v>
      </c>
      <c r="E38" s="1094"/>
      <c r="F38" s="1093">
        <f t="shared" si="2"/>
        <v>0</v>
      </c>
      <c r="G38" s="1105"/>
      <c r="H38" s="1105">
        <f>+D38+E38-F38+G38</f>
        <v>0</v>
      </c>
    </row>
    <row r="39" spans="2:8" ht="16.5" thickBot="1" x14ac:dyDescent="0.3">
      <c r="B39" s="1686" t="s">
        <v>2789</v>
      </c>
      <c r="C39" s="1687"/>
      <c r="D39" s="1108">
        <f>SUM(D30:D38)</f>
        <v>0</v>
      </c>
      <c r="E39" s="1108">
        <f>SUM(E30:E38)</f>
        <v>0</v>
      </c>
      <c r="F39" s="1108">
        <f>SUM(F30:F38)</f>
        <v>0</v>
      </c>
      <c r="G39" s="1108">
        <f>SUM(G30:G38)</f>
        <v>0</v>
      </c>
      <c r="H39" s="1108">
        <f>+D39+E39-F39+G39</f>
        <v>0</v>
      </c>
    </row>
    <row r="40" spans="2:8" ht="25.5" customHeight="1" thickTop="1" x14ac:dyDescent="0.25">
      <c r="B40" s="275"/>
      <c r="C40" s="242"/>
      <c r="D40" s="253"/>
      <c r="E40" s="253"/>
      <c r="F40" s="253"/>
      <c r="G40" s="253"/>
      <c r="H40" s="253"/>
    </row>
    <row r="41" spans="2:8" ht="21.75" customHeight="1" x14ac:dyDescent="0.25">
      <c r="B41" s="1124"/>
      <c r="C41" s="1125" t="s">
        <v>2897</v>
      </c>
      <c r="D41" s="1126"/>
      <c r="E41" s="1126"/>
      <c r="F41" s="1126"/>
      <c r="G41" s="1126"/>
      <c r="H41" s="1127"/>
    </row>
    <row r="42" spans="2:8" ht="15" x14ac:dyDescent="0.2">
      <c r="B42" s="1102">
        <v>181500</v>
      </c>
      <c r="C42" s="1096" t="s">
        <v>2793</v>
      </c>
      <c r="D42" s="1104"/>
      <c r="E42" s="1104"/>
      <c r="F42" s="1104"/>
      <c r="G42" s="1104"/>
      <c r="H42" s="1106">
        <f>+D42+E42-F42+G42</f>
        <v>0</v>
      </c>
    </row>
    <row r="43" spans="2:8" ht="15" x14ac:dyDescent="0.2">
      <c r="B43" s="1085">
        <v>188500</v>
      </c>
      <c r="C43" s="1095" t="s">
        <v>2796</v>
      </c>
      <c r="D43" s="1092"/>
      <c r="E43" s="1092"/>
      <c r="F43" s="1092"/>
      <c r="G43" s="1092"/>
      <c r="H43" s="1093">
        <f>+D43+E43-F43+G43</f>
        <v>0</v>
      </c>
    </row>
    <row r="44" spans="2:8" ht="15" x14ac:dyDescent="0.2">
      <c r="B44" s="1086"/>
      <c r="C44" s="1097"/>
      <c r="D44" s="1093"/>
      <c r="E44" s="1093"/>
      <c r="F44" s="1093"/>
      <c r="G44" s="1093"/>
      <c r="H44" s="1093"/>
    </row>
    <row r="45" spans="2:8" ht="15" x14ac:dyDescent="0.2">
      <c r="B45" s="1085">
        <v>182500</v>
      </c>
      <c r="C45" s="1095" t="s">
        <v>2794</v>
      </c>
      <c r="D45" s="1092"/>
      <c r="E45" s="1092"/>
      <c r="F45" s="1092"/>
      <c r="G45" s="1092"/>
      <c r="H45" s="1093">
        <f t="shared" ref="H45:H46" si="3">+D45+E45-F45+G45</f>
        <v>0</v>
      </c>
    </row>
    <row r="46" spans="2:8" ht="15" x14ac:dyDescent="0.2">
      <c r="B46" s="1085">
        <v>182510</v>
      </c>
      <c r="C46" s="1095" t="s">
        <v>2721</v>
      </c>
      <c r="D46" s="1092"/>
      <c r="E46" s="1092"/>
      <c r="F46" s="1092"/>
      <c r="G46" s="1092"/>
      <c r="H46" s="1093">
        <f t="shared" si="3"/>
        <v>0</v>
      </c>
    </row>
    <row r="47" spans="2:8" ht="15" x14ac:dyDescent="0.2">
      <c r="B47" s="1084"/>
      <c r="C47" s="1100"/>
      <c r="D47" s="1093"/>
      <c r="E47" s="1093"/>
      <c r="F47" s="1093"/>
      <c r="G47" s="1093"/>
      <c r="H47" s="1093"/>
    </row>
    <row r="48" spans="2:8" ht="15" x14ac:dyDescent="0.2">
      <c r="B48" s="1085">
        <v>183500</v>
      </c>
      <c r="C48" s="1095" t="s">
        <v>2795</v>
      </c>
      <c r="D48" s="1092"/>
      <c r="E48" s="1092"/>
      <c r="F48" s="1092"/>
      <c r="G48" s="1092"/>
      <c r="H48" s="1093">
        <f t="shared" ref="H48:H49" si="4">+D48+E48-F48+G48</f>
        <v>0</v>
      </c>
    </row>
    <row r="49" spans="2:8" ht="15" x14ac:dyDescent="0.2">
      <c r="B49" s="1085">
        <v>183510</v>
      </c>
      <c r="C49" s="1095" t="s">
        <v>2722</v>
      </c>
      <c r="D49" s="1092"/>
      <c r="E49" s="1092"/>
      <c r="F49" s="1092"/>
      <c r="G49" s="1092"/>
      <c r="H49" s="1093">
        <f t="shared" si="4"/>
        <v>0</v>
      </c>
    </row>
    <row r="50" spans="2:8" ht="15" x14ac:dyDescent="0.2">
      <c r="B50" s="1084"/>
      <c r="C50" s="1100"/>
      <c r="D50" s="1093"/>
      <c r="E50" s="1093"/>
      <c r="F50" s="1093"/>
      <c r="G50" s="1093"/>
      <c r="H50" s="1093"/>
    </row>
    <row r="51" spans="2:8" ht="15" x14ac:dyDescent="0.2">
      <c r="B51" s="1085">
        <v>184500</v>
      </c>
      <c r="C51" s="1098" t="s">
        <v>2723</v>
      </c>
      <c r="D51" s="1092"/>
      <c r="E51" s="1092"/>
      <c r="F51" s="1092"/>
      <c r="G51" s="1092"/>
      <c r="H51" s="1093">
        <f t="shared" ref="H51:H52" si="5">+D51+E51-F51+G51</f>
        <v>0</v>
      </c>
    </row>
    <row r="52" spans="2:8" ht="15" x14ac:dyDescent="0.2">
      <c r="B52" s="1085">
        <v>184510</v>
      </c>
      <c r="C52" s="1095" t="s">
        <v>2724</v>
      </c>
      <c r="D52" s="1092"/>
      <c r="E52" s="1092"/>
      <c r="F52" s="1092"/>
      <c r="G52" s="1092"/>
      <c r="H52" s="1093">
        <f t="shared" si="5"/>
        <v>0</v>
      </c>
    </row>
    <row r="53" spans="2:8" ht="15" x14ac:dyDescent="0.2">
      <c r="B53" s="1084"/>
      <c r="C53" s="1100"/>
      <c r="D53" s="1093"/>
      <c r="E53" s="1093"/>
      <c r="F53" s="1093"/>
      <c r="G53" s="1093"/>
      <c r="H53" s="1093"/>
    </row>
    <row r="54" spans="2:8" ht="15" x14ac:dyDescent="0.2">
      <c r="B54" s="1085">
        <v>186500</v>
      </c>
      <c r="C54" s="1095" t="s">
        <v>2797</v>
      </c>
      <c r="D54" s="1092"/>
      <c r="E54" s="1092"/>
      <c r="F54" s="1092"/>
      <c r="G54" s="1092"/>
      <c r="H54" s="1093">
        <f t="shared" ref="H54:H55" si="6">+D54+E54-F54+G54</f>
        <v>0</v>
      </c>
    </row>
    <row r="55" spans="2:8" ht="15" x14ac:dyDescent="0.2">
      <c r="B55" s="1085">
        <v>186510</v>
      </c>
      <c r="C55" s="1095" t="s">
        <v>2725</v>
      </c>
      <c r="D55" s="1092"/>
      <c r="E55" s="1092"/>
      <c r="F55" s="1092"/>
      <c r="G55" s="1092"/>
      <c r="H55" s="1093">
        <f t="shared" si="6"/>
        <v>0</v>
      </c>
    </row>
    <row r="56" spans="2:8" ht="15" x14ac:dyDescent="0.2">
      <c r="B56" s="1084"/>
      <c r="C56" s="1100"/>
      <c r="D56" s="1093"/>
      <c r="E56" s="1093"/>
      <c r="F56" s="1093"/>
      <c r="G56" s="1093"/>
      <c r="H56" s="1093"/>
    </row>
    <row r="57" spans="2:8" ht="15" x14ac:dyDescent="0.2">
      <c r="B57" s="1085">
        <v>187500</v>
      </c>
      <c r="C57" s="1095" t="s">
        <v>2798</v>
      </c>
      <c r="D57" s="1092"/>
      <c r="E57" s="1092"/>
      <c r="F57" s="1092"/>
      <c r="G57" s="1092"/>
      <c r="H57" s="1093">
        <f t="shared" ref="H57" si="7">+D57+E57-F57+G57</f>
        <v>0</v>
      </c>
    </row>
    <row r="58" spans="2:8" ht="15" x14ac:dyDescent="0.2">
      <c r="B58" s="1085">
        <v>187510</v>
      </c>
      <c r="C58" s="1095" t="s">
        <v>2726</v>
      </c>
      <c r="D58" s="1092"/>
      <c r="E58" s="1092"/>
      <c r="F58" s="1092"/>
      <c r="G58" s="1092"/>
      <c r="H58" s="1093">
        <f>+D58+E58-F58+G58</f>
        <v>0</v>
      </c>
    </row>
    <row r="59" spans="2:8" ht="15.75" x14ac:dyDescent="0.25">
      <c r="B59" s="1075"/>
      <c r="C59" s="1129" t="s">
        <v>2792</v>
      </c>
      <c r="D59" s="1077">
        <f>D42+D43+D45+D48+D51+D54+D57</f>
        <v>0</v>
      </c>
      <c r="E59" s="1106">
        <f t="shared" ref="E59:H59" si="8">E42+E43+E45+E48+E51+E54+E57</f>
        <v>0</v>
      </c>
      <c r="F59" s="1106">
        <f t="shared" si="8"/>
        <v>0</v>
      </c>
      <c r="G59" s="1106">
        <f t="shared" si="8"/>
        <v>0</v>
      </c>
      <c r="H59" s="1106">
        <f t="shared" si="8"/>
        <v>0</v>
      </c>
    </row>
    <row r="60" spans="2:8" ht="15.75" x14ac:dyDescent="0.25">
      <c r="B60" s="1081"/>
      <c r="C60" s="1130" t="s">
        <v>2780</v>
      </c>
      <c r="D60" s="1079">
        <f>D46+D49+D52+D55+D58</f>
        <v>0</v>
      </c>
      <c r="E60" s="1093">
        <f t="shared" ref="E60:H60" si="9">E46+E49+E52+E55+E58</f>
        <v>0</v>
      </c>
      <c r="F60" s="1093">
        <f t="shared" si="9"/>
        <v>0</v>
      </c>
      <c r="G60" s="1093">
        <f t="shared" si="9"/>
        <v>0</v>
      </c>
      <c r="H60" s="1093">
        <f t="shared" si="9"/>
        <v>0</v>
      </c>
    </row>
    <row r="61" spans="2:8" ht="16.5" thickBot="1" x14ac:dyDescent="0.3">
      <c r="B61" s="1081"/>
      <c r="C61" s="1130" t="s">
        <v>2791</v>
      </c>
      <c r="D61" s="1109">
        <f>D59+D60</f>
        <v>0</v>
      </c>
      <c r="E61" s="1108">
        <f t="shared" ref="E61:H61" si="10">E59+E60</f>
        <v>0</v>
      </c>
      <c r="F61" s="1108">
        <f t="shared" si="10"/>
        <v>0</v>
      </c>
      <c r="G61" s="1108">
        <f t="shared" si="10"/>
        <v>0</v>
      </c>
      <c r="H61" s="1108">
        <f t="shared" si="10"/>
        <v>0</v>
      </c>
    </row>
    <row r="62" spans="2:8" ht="15.75" thickTop="1" x14ac:dyDescent="0.2">
      <c r="B62" s="275"/>
      <c r="C62" s="239"/>
      <c r="D62" s="245"/>
      <c r="E62" s="245"/>
      <c r="F62" s="245"/>
      <c r="G62" s="245"/>
      <c r="H62" s="253"/>
    </row>
    <row r="63" spans="2:8" ht="15.75" x14ac:dyDescent="0.25">
      <c r="B63" s="1124"/>
      <c r="C63" s="1131" t="s">
        <v>2800</v>
      </c>
      <c r="D63" s="1128"/>
      <c r="E63" s="1128"/>
      <c r="F63" s="1128"/>
      <c r="G63" s="1128"/>
      <c r="H63" s="1127"/>
    </row>
    <row r="64" spans="2:8" ht="15" x14ac:dyDescent="0.2">
      <c r="B64" s="1102" t="s">
        <v>2727</v>
      </c>
      <c r="C64" s="1096" t="s">
        <v>2728</v>
      </c>
      <c r="D64" s="1106">
        <v>0</v>
      </c>
      <c r="E64" s="245"/>
      <c r="F64" s="1106">
        <f>E64</f>
        <v>0</v>
      </c>
      <c r="G64" s="1106"/>
      <c r="H64" s="1106">
        <f t="shared" ref="H64:H71" si="11">+D64+E64-F64+G64</f>
        <v>0</v>
      </c>
    </row>
    <row r="65" spans="2:8" ht="15" x14ac:dyDescent="0.2">
      <c r="B65" s="1085" t="s">
        <v>2729</v>
      </c>
      <c r="C65" s="1095" t="s">
        <v>2730</v>
      </c>
      <c r="D65" s="1093">
        <v>0</v>
      </c>
      <c r="E65" s="245"/>
      <c r="F65" s="1093">
        <f t="shared" ref="F65:F72" si="12">E65</f>
        <v>0</v>
      </c>
      <c r="G65" s="1079"/>
      <c r="H65" s="1093">
        <f t="shared" si="11"/>
        <v>0</v>
      </c>
    </row>
    <row r="66" spans="2:8" ht="15" x14ac:dyDescent="0.2">
      <c r="B66" s="1085" t="s">
        <v>2731</v>
      </c>
      <c r="C66" s="1095" t="s">
        <v>2732</v>
      </c>
      <c r="D66" s="1093">
        <v>0</v>
      </c>
      <c r="E66" s="245"/>
      <c r="F66" s="1093">
        <f t="shared" si="12"/>
        <v>0</v>
      </c>
      <c r="G66" s="1079"/>
      <c r="H66" s="1093">
        <f t="shared" si="11"/>
        <v>0</v>
      </c>
    </row>
    <row r="67" spans="2:8" ht="15" x14ac:dyDescent="0.2">
      <c r="B67" s="1085" t="s">
        <v>2733</v>
      </c>
      <c r="C67" s="1095" t="s">
        <v>2734</v>
      </c>
      <c r="D67" s="1093">
        <v>0</v>
      </c>
      <c r="E67" s="245"/>
      <c r="F67" s="1093">
        <f t="shared" si="12"/>
        <v>0</v>
      </c>
      <c r="G67" s="1079"/>
      <c r="H67" s="1093">
        <f t="shared" si="11"/>
        <v>0</v>
      </c>
    </row>
    <row r="68" spans="2:8" ht="15" x14ac:dyDescent="0.2">
      <c r="B68" s="1085" t="s">
        <v>2735</v>
      </c>
      <c r="C68" s="1095" t="s">
        <v>2736</v>
      </c>
      <c r="D68" s="1093">
        <v>0</v>
      </c>
      <c r="E68" s="245"/>
      <c r="F68" s="1093">
        <f t="shared" si="12"/>
        <v>0</v>
      </c>
      <c r="G68" s="1079"/>
      <c r="H68" s="1093">
        <f t="shared" si="11"/>
        <v>0</v>
      </c>
    </row>
    <row r="69" spans="2:8" ht="15" x14ac:dyDescent="0.2">
      <c r="B69" s="1085" t="s">
        <v>2737</v>
      </c>
      <c r="C69" s="1095" t="s">
        <v>2738</v>
      </c>
      <c r="D69" s="1093">
        <v>0</v>
      </c>
      <c r="E69" s="245"/>
      <c r="F69" s="1093">
        <f t="shared" si="12"/>
        <v>0</v>
      </c>
      <c r="G69" s="1079"/>
      <c r="H69" s="1093">
        <f t="shared" si="11"/>
        <v>0</v>
      </c>
    </row>
    <row r="70" spans="2:8" ht="15" x14ac:dyDescent="0.2">
      <c r="B70" s="1085" t="s">
        <v>2739</v>
      </c>
      <c r="C70" s="1095" t="s">
        <v>2740</v>
      </c>
      <c r="D70" s="1093">
        <v>0</v>
      </c>
      <c r="E70" s="1162"/>
      <c r="F70" s="1093">
        <f t="shared" si="12"/>
        <v>0</v>
      </c>
      <c r="G70" s="1079"/>
      <c r="H70" s="1093">
        <f t="shared" si="11"/>
        <v>0</v>
      </c>
    </row>
    <row r="71" spans="2:8" ht="15" x14ac:dyDescent="0.2">
      <c r="B71" s="1085" t="s">
        <v>2741</v>
      </c>
      <c r="C71" s="1095" t="s">
        <v>2742</v>
      </c>
      <c r="D71" s="1093">
        <v>0</v>
      </c>
      <c r="E71" s="1162"/>
      <c r="F71" s="1093">
        <f t="shared" si="12"/>
        <v>0</v>
      </c>
      <c r="G71" s="1079"/>
      <c r="H71" s="1093">
        <f t="shared" si="11"/>
        <v>0</v>
      </c>
    </row>
    <row r="72" spans="2:8" ht="15.75" thickBot="1" x14ac:dyDescent="0.25">
      <c r="B72" s="1103"/>
      <c r="C72" s="1099" t="s">
        <v>2748</v>
      </c>
      <c r="D72" s="1101">
        <v>0</v>
      </c>
      <c r="E72" s="1094"/>
      <c r="F72" s="1093">
        <f t="shared" si="12"/>
        <v>0</v>
      </c>
      <c r="G72" s="1101"/>
      <c r="H72" s="1101">
        <f>+D72+E72-F72+G72</f>
        <v>0</v>
      </c>
    </row>
    <row r="73" spans="2:8" ht="15.75" customHeight="1" thickBot="1" x14ac:dyDescent="0.3">
      <c r="B73" s="1686" t="s">
        <v>2799</v>
      </c>
      <c r="C73" s="1687"/>
      <c r="D73" s="1108">
        <f>SUM(D64:D72)</f>
        <v>0</v>
      </c>
      <c r="E73" s="1108">
        <f>SUM(E64:E72)</f>
        <v>0</v>
      </c>
      <c r="F73" s="1108">
        <f>SUM(F64:F72)</f>
        <v>0</v>
      </c>
      <c r="G73" s="1108">
        <f>SUM(G64:G72)</f>
        <v>0</v>
      </c>
      <c r="H73" s="1108">
        <f>+D73+E73-F73+G73</f>
        <v>0</v>
      </c>
    </row>
    <row r="74" spans="2:8" ht="15.75" thickTop="1" x14ac:dyDescent="0.2">
      <c r="B74" s="1075"/>
      <c r="C74" s="1082"/>
      <c r="D74" s="253"/>
      <c r="E74" s="245"/>
      <c r="F74" s="253"/>
      <c r="G74" s="253"/>
      <c r="H74" s="1079"/>
    </row>
    <row r="75" spans="2:8" ht="15" x14ac:dyDescent="0.2">
      <c r="B75" s="1075">
        <v>280000</v>
      </c>
      <c r="C75" s="1076" t="s">
        <v>1605</v>
      </c>
      <c r="D75" s="1107">
        <f>D27+D61</f>
        <v>0</v>
      </c>
      <c r="E75" s="1107">
        <f>+F27+F61</f>
        <v>0</v>
      </c>
      <c r="F75" s="1107">
        <f>+E27+E61</f>
        <v>0</v>
      </c>
      <c r="G75" s="1107">
        <f>+G27+G61</f>
        <v>0</v>
      </c>
      <c r="H75" s="1163">
        <f>+D75-E75+F75+G75</f>
        <v>0</v>
      </c>
    </row>
    <row r="76" spans="2:8" ht="15" x14ac:dyDescent="0.2">
      <c r="B76" s="1078"/>
      <c r="D76" s="253"/>
      <c r="E76" s="253"/>
      <c r="F76" s="253"/>
      <c r="G76" s="253"/>
      <c r="H76" s="1079"/>
    </row>
    <row r="77" spans="2:8" ht="16.5" thickBot="1" x14ac:dyDescent="0.3">
      <c r="B77" s="1081"/>
      <c r="C77" s="1083" t="s">
        <v>853</v>
      </c>
      <c r="D77" s="293">
        <f>+D75</f>
        <v>0</v>
      </c>
      <c r="E77" s="293">
        <f>+E75</f>
        <v>0</v>
      </c>
      <c r="F77" s="293">
        <f>+F75</f>
        <v>0</v>
      </c>
      <c r="G77" s="293">
        <f>+G75</f>
        <v>0</v>
      </c>
      <c r="H77" s="1109">
        <f>+H75</f>
        <v>0</v>
      </c>
    </row>
    <row r="78" spans="2:8" ht="15.75" thickTop="1" x14ac:dyDescent="0.2">
      <c r="B78" s="275"/>
      <c r="D78" s="277"/>
      <c r="H78" s="277"/>
    </row>
    <row r="79" spans="2:8" x14ac:dyDescent="0.2">
      <c r="B79" s="314" t="s">
        <v>2779</v>
      </c>
    </row>
    <row r="80" spans="2:8" x14ac:dyDescent="0.2">
      <c r="B80" s="314" t="s">
        <v>2777</v>
      </c>
    </row>
    <row r="81" spans="2:3" x14ac:dyDescent="0.2">
      <c r="B81" s="302" t="s">
        <v>2162</v>
      </c>
      <c r="C81" s="314" t="s">
        <v>2163</v>
      </c>
    </row>
    <row r="82" spans="2:3" x14ac:dyDescent="0.2">
      <c r="C82" s="314" t="s">
        <v>2164</v>
      </c>
    </row>
    <row r="83" spans="2:3" x14ac:dyDescent="0.2">
      <c r="B83" s="670"/>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A2" sqref="A2"/>
    </sheetView>
  </sheetViews>
  <sheetFormatPr defaultColWidth="12.5703125" defaultRowHeight="15" x14ac:dyDescent="0.2"/>
  <cols>
    <col min="1" max="1" width="14.5703125" style="377" customWidth="1"/>
    <col min="2" max="2" width="40.7109375" style="377" customWidth="1"/>
    <col min="3" max="6" width="16.7109375" style="377" customWidth="1"/>
    <col min="7" max="16384" width="12.5703125" style="377"/>
  </cols>
  <sheetData>
    <row r="1" spans="1:6" ht="18" x14ac:dyDescent="0.2">
      <c r="A1" s="656" t="s">
        <v>2298</v>
      </c>
      <c r="B1" s="373"/>
      <c r="C1" s="374"/>
      <c r="D1" s="374"/>
      <c r="E1" s="375"/>
      <c r="F1" s="376"/>
    </row>
    <row r="2" spans="1:6" ht="18" x14ac:dyDescent="0.2">
      <c r="A2" s="439" t="s">
        <v>2299</v>
      </c>
      <c r="B2" s="378"/>
      <c r="C2" s="379"/>
      <c r="D2" s="379"/>
      <c r="E2" s="380"/>
      <c r="F2" s="381"/>
    </row>
    <row r="3" spans="1:6" ht="18" x14ac:dyDescent="0.2">
      <c r="A3" s="382" t="str">
        <f>+'TABLE OF CONTENTS'!A4</f>
        <v>FISCAL YEAR ENDING JUNE 30, 2024</v>
      </c>
      <c r="B3" s="379"/>
      <c r="C3" s="378"/>
      <c r="D3" s="378"/>
      <c r="E3" s="380"/>
      <c r="F3" s="381"/>
    </row>
    <row r="4" spans="1:6" x14ac:dyDescent="0.2">
      <c r="A4" s="383"/>
      <c r="B4" s="384"/>
      <c r="C4" s="384"/>
      <c r="D4" s="384"/>
      <c r="E4" s="384"/>
      <c r="F4" s="381"/>
    </row>
    <row r="5" spans="1:6" ht="15.75" thickBot="1" x14ac:dyDescent="0.25">
      <c r="A5" s="385"/>
      <c r="B5" s="384"/>
      <c r="C5" s="384"/>
      <c r="D5" s="384"/>
      <c r="E5" s="384"/>
      <c r="F5" s="381"/>
    </row>
    <row r="6" spans="1:6" ht="24.95" customHeight="1" x14ac:dyDescent="0.25">
      <c r="A6" s="1688" t="s">
        <v>928</v>
      </c>
      <c r="B6" s="1690" t="s">
        <v>134</v>
      </c>
      <c r="C6" s="1132" t="s">
        <v>635</v>
      </c>
      <c r="D6" s="1132"/>
      <c r="E6" s="1133"/>
      <c r="F6" s="1134" t="s">
        <v>635</v>
      </c>
    </row>
    <row r="7" spans="1:6" ht="24.95" customHeight="1" thickBot="1" x14ac:dyDescent="0.3">
      <c r="A7" s="1689"/>
      <c r="B7" s="1691"/>
      <c r="C7" s="1135">
        <f>+'GOV CAP ASSETS-9000(GCAAG)'!D7</f>
        <v>44743</v>
      </c>
      <c r="D7" s="1136" t="s">
        <v>520</v>
      </c>
      <c r="E7" s="1136" t="s">
        <v>1015</v>
      </c>
      <c r="F7" s="1137">
        <f>+'GOV CAP ASSETS-9000(GCAAG)'!H7</f>
        <v>45107</v>
      </c>
    </row>
    <row r="8" spans="1:6" ht="33" customHeight="1" x14ac:dyDescent="0.25">
      <c r="A8" s="1147"/>
      <c r="B8" s="386" t="s">
        <v>973</v>
      </c>
      <c r="C8" s="387"/>
      <c r="D8" s="387"/>
      <c r="E8" s="387"/>
      <c r="F8" s="388"/>
    </row>
    <row r="9" spans="1:6" ht="20.100000000000001" customHeight="1" x14ac:dyDescent="0.2">
      <c r="A9" s="389" t="s">
        <v>135</v>
      </c>
      <c r="B9" s="390" t="s">
        <v>136</v>
      </c>
      <c r="C9" s="390"/>
      <c r="D9" s="390"/>
      <c r="E9" s="390"/>
      <c r="F9" s="140">
        <f>C9+D9-E9</f>
        <v>0</v>
      </c>
    </row>
    <row r="10" spans="1:6" ht="20.100000000000001" customHeight="1" x14ac:dyDescent="0.2">
      <c r="A10" s="389" t="s">
        <v>137</v>
      </c>
      <c r="B10" s="390" t="s">
        <v>138</v>
      </c>
      <c r="C10" s="390"/>
      <c r="D10" s="390"/>
      <c r="E10" s="390"/>
      <c r="F10" s="140">
        <f t="shared" ref="F10:F15" si="0">C10+D10-E10</f>
        <v>0</v>
      </c>
    </row>
    <row r="11" spans="1:6" ht="20.100000000000001" customHeight="1" x14ac:dyDescent="0.2">
      <c r="A11" s="391"/>
      <c r="B11" s="390"/>
      <c r="C11" s="1073"/>
      <c r="D11" s="1073"/>
      <c r="E11" s="1073"/>
      <c r="F11" s="140">
        <f t="shared" si="0"/>
        <v>0</v>
      </c>
    </row>
    <row r="12" spans="1:6" ht="20.100000000000001" customHeight="1" x14ac:dyDescent="0.2">
      <c r="A12" s="389" t="s">
        <v>139</v>
      </c>
      <c r="B12" s="390" t="s">
        <v>140</v>
      </c>
      <c r="C12" s="1073"/>
      <c r="D12" s="1073"/>
      <c r="E12" s="1073"/>
      <c r="F12" s="140">
        <f t="shared" si="0"/>
        <v>0</v>
      </c>
    </row>
    <row r="13" spans="1:6" ht="20.100000000000001" customHeight="1" x14ac:dyDescent="0.2">
      <c r="A13" s="389" t="s">
        <v>141</v>
      </c>
      <c r="B13" s="390" t="s">
        <v>142</v>
      </c>
      <c r="C13" s="1073"/>
      <c r="D13" s="1073"/>
      <c r="E13" s="1073"/>
      <c r="F13" s="140">
        <f t="shared" si="0"/>
        <v>0</v>
      </c>
    </row>
    <row r="14" spans="1:6" ht="20.100000000000001" customHeight="1" x14ac:dyDescent="0.2">
      <c r="A14" s="389" t="s">
        <v>143</v>
      </c>
      <c r="B14" s="390" t="s">
        <v>144</v>
      </c>
      <c r="C14" s="1073"/>
      <c r="D14" s="1073"/>
      <c r="E14" s="1073"/>
      <c r="F14" s="140">
        <f t="shared" si="0"/>
        <v>0</v>
      </c>
    </row>
    <row r="15" spans="1:6" ht="20.100000000000001" customHeight="1" x14ac:dyDescent="0.2">
      <c r="A15" s="391"/>
      <c r="B15" s="390"/>
      <c r="C15" s="390"/>
      <c r="D15" s="390"/>
      <c r="E15" s="390"/>
      <c r="F15" s="140">
        <f t="shared" si="0"/>
        <v>0</v>
      </c>
    </row>
    <row r="16" spans="1:6" ht="27" customHeight="1" thickBot="1" x14ac:dyDescent="0.3">
      <c r="A16" s="1148"/>
      <c r="B16" s="392" t="s">
        <v>145</v>
      </c>
      <c r="C16" s="141">
        <f>SUM(C8:C15)</f>
        <v>0</v>
      </c>
      <c r="D16" s="141">
        <f>SUM(D8:D15)</f>
        <v>0</v>
      </c>
      <c r="E16" s="141">
        <f>SUM(E8:E15)</f>
        <v>0</v>
      </c>
      <c r="F16" s="142">
        <f>SUM(F8:F15)</f>
        <v>0</v>
      </c>
    </row>
    <row r="17" spans="1:6" ht="20.25" customHeight="1" x14ac:dyDescent="0.2">
      <c r="A17" s="393"/>
      <c r="B17" s="394"/>
      <c r="C17" s="394"/>
      <c r="D17" s="394"/>
      <c r="E17" s="394"/>
      <c r="F17" s="143"/>
    </row>
    <row r="18" spans="1:6" ht="15.75" customHeight="1" x14ac:dyDescent="0.25">
      <c r="A18" s="395"/>
      <c r="B18" s="396" t="s">
        <v>2801</v>
      </c>
      <c r="C18" s="397"/>
      <c r="D18" s="397"/>
      <c r="E18" s="397"/>
      <c r="F18" s="144"/>
    </row>
    <row r="19" spans="1:6" ht="20.100000000000001" customHeight="1" x14ac:dyDescent="0.2">
      <c r="A19" s="391"/>
      <c r="B19" s="390"/>
      <c r="C19" s="390"/>
      <c r="D19" s="390"/>
      <c r="E19" s="390"/>
      <c r="F19" s="140"/>
    </row>
    <row r="20" spans="1:6" ht="20.100000000000001" customHeight="1" x14ac:dyDescent="0.2">
      <c r="A20" s="389" t="s">
        <v>146</v>
      </c>
      <c r="B20" s="390" t="s">
        <v>553</v>
      </c>
      <c r="C20" s="1073"/>
      <c r="D20" s="1073"/>
      <c r="E20" s="390"/>
      <c r="F20" s="140">
        <f>C20-D20+E20</f>
        <v>0</v>
      </c>
    </row>
    <row r="21" spans="1:6" ht="20.100000000000001" customHeight="1" x14ac:dyDescent="0.2">
      <c r="A21" s="391"/>
      <c r="B21" s="390"/>
      <c r="C21" s="1073"/>
      <c r="D21" s="390"/>
      <c r="E21" s="390"/>
      <c r="F21" s="140">
        <f t="shared" ref="F21:F41" si="1">C21-D21+E21</f>
        <v>0</v>
      </c>
    </row>
    <row r="22" spans="1:6" ht="20.100000000000001" customHeight="1" x14ac:dyDescent="0.2">
      <c r="A22" s="389" t="s">
        <v>554</v>
      </c>
      <c r="B22" s="390" t="s">
        <v>555</v>
      </c>
      <c r="C22" s="1073"/>
      <c r="D22" s="390"/>
      <c r="E22" s="390"/>
      <c r="F22" s="140">
        <f t="shared" si="1"/>
        <v>0</v>
      </c>
    </row>
    <row r="23" spans="1:6" ht="20.100000000000001" customHeight="1" x14ac:dyDescent="0.2">
      <c r="A23" s="391"/>
      <c r="B23" s="390"/>
      <c r="C23" s="1073"/>
      <c r="D23" s="390"/>
      <c r="E23" s="390"/>
      <c r="F23" s="140">
        <f t="shared" si="1"/>
        <v>0</v>
      </c>
    </row>
    <row r="24" spans="1:6" ht="20.100000000000001" customHeight="1" x14ac:dyDescent="0.2">
      <c r="A24" s="389" t="s">
        <v>556</v>
      </c>
      <c r="B24" s="390" t="s">
        <v>557</v>
      </c>
      <c r="C24" s="1073"/>
      <c r="D24" s="390"/>
      <c r="E24" s="390"/>
      <c r="F24" s="140">
        <f t="shared" si="1"/>
        <v>0</v>
      </c>
    </row>
    <row r="25" spans="1:6" ht="20.100000000000001" customHeight="1" x14ac:dyDescent="0.2">
      <c r="A25" s="391"/>
      <c r="B25" s="390" t="s">
        <v>558</v>
      </c>
      <c r="C25" s="1073"/>
      <c r="D25" s="390"/>
      <c r="E25" s="390"/>
      <c r="F25" s="140">
        <f t="shared" si="1"/>
        <v>0</v>
      </c>
    </row>
    <row r="26" spans="1:6" ht="20.100000000000001" customHeight="1" x14ac:dyDescent="0.2">
      <c r="A26" s="391"/>
      <c r="B26" s="390" t="s">
        <v>558</v>
      </c>
      <c r="C26" s="1073"/>
      <c r="D26" s="390"/>
      <c r="E26" s="390"/>
      <c r="F26" s="140">
        <f t="shared" si="1"/>
        <v>0</v>
      </c>
    </row>
    <row r="27" spans="1:6" ht="20.100000000000001" customHeight="1" x14ac:dyDescent="0.2">
      <c r="A27" s="391"/>
      <c r="B27" s="390" t="s">
        <v>558</v>
      </c>
      <c r="C27" s="1073"/>
      <c r="D27" s="390"/>
      <c r="E27" s="390"/>
      <c r="F27" s="140">
        <f t="shared" si="1"/>
        <v>0</v>
      </c>
    </row>
    <row r="28" spans="1:6" ht="20.100000000000001" customHeight="1" x14ac:dyDescent="0.2">
      <c r="A28" s="391"/>
      <c r="B28" s="390"/>
      <c r="C28" s="1073"/>
      <c r="D28" s="390"/>
      <c r="E28" s="390"/>
      <c r="F28" s="140">
        <f t="shared" si="1"/>
        <v>0</v>
      </c>
    </row>
    <row r="29" spans="1:6" ht="20.100000000000001" customHeight="1" x14ac:dyDescent="0.2">
      <c r="A29" s="389" t="s">
        <v>559</v>
      </c>
      <c r="B29" s="390" t="s">
        <v>85</v>
      </c>
      <c r="C29" s="1073"/>
      <c r="D29" s="390"/>
      <c r="E29" s="390"/>
      <c r="F29" s="140">
        <f t="shared" si="1"/>
        <v>0</v>
      </c>
    </row>
    <row r="30" spans="1:6" ht="20.100000000000001" customHeight="1" x14ac:dyDescent="0.2">
      <c r="A30" s="391"/>
      <c r="B30" s="390"/>
      <c r="C30" s="1073"/>
      <c r="D30" s="390"/>
      <c r="E30" s="390"/>
      <c r="F30" s="140">
        <f t="shared" si="1"/>
        <v>0</v>
      </c>
    </row>
    <row r="31" spans="1:6" ht="20.100000000000001" customHeight="1" x14ac:dyDescent="0.2">
      <c r="A31" s="389" t="s">
        <v>86</v>
      </c>
      <c r="B31" s="390" t="s">
        <v>250</v>
      </c>
      <c r="C31" s="1073"/>
      <c r="D31" s="390"/>
      <c r="E31" s="390"/>
      <c r="F31" s="140">
        <f t="shared" si="1"/>
        <v>0</v>
      </c>
    </row>
    <row r="32" spans="1:6" ht="20.100000000000001" customHeight="1" x14ac:dyDescent="0.2">
      <c r="A32" s="391"/>
      <c r="B32" s="390"/>
      <c r="C32" s="1073"/>
      <c r="D32" s="390"/>
      <c r="E32" s="390"/>
      <c r="F32" s="140">
        <f t="shared" si="1"/>
        <v>0</v>
      </c>
    </row>
    <row r="33" spans="1:6" ht="20.100000000000001" customHeight="1" x14ac:dyDescent="0.2">
      <c r="A33" s="389" t="s">
        <v>87</v>
      </c>
      <c r="B33" s="390" t="s">
        <v>88</v>
      </c>
      <c r="C33" s="1073"/>
      <c r="D33" s="390"/>
      <c r="E33" s="390"/>
      <c r="F33" s="140">
        <f t="shared" si="1"/>
        <v>0</v>
      </c>
    </row>
    <row r="34" spans="1:6" ht="20.100000000000001" customHeight="1" x14ac:dyDescent="0.2">
      <c r="A34" s="391"/>
      <c r="B34" s="390"/>
      <c r="C34" s="1073"/>
      <c r="D34" s="390"/>
      <c r="E34" s="390"/>
      <c r="F34" s="140">
        <f t="shared" si="1"/>
        <v>0</v>
      </c>
    </row>
    <row r="35" spans="1:6" ht="20.100000000000001" customHeight="1" x14ac:dyDescent="0.2">
      <c r="A35" s="389" t="s">
        <v>89</v>
      </c>
      <c r="B35" s="390" t="s">
        <v>90</v>
      </c>
      <c r="C35" s="1073"/>
      <c r="D35" s="390"/>
      <c r="E35" s="390"/>
      <c r="F35" s="140">
        <f t="shared" si="1"/>
        <v>0</v>
      </c>
    </row>
    <row r="36" spans="1:6" ht="20.100000000000001" customHeight="1" x14ac:dyDescent="0.2">
      <c r="A36" s="391"/>
      <c r="B36" s="390"/>
      <c r="C36" s="1073"/>
      <c r="D36" s="390"/>
      <c r="E36" s="390"/>
      <c r="F36" s="140">
        <f t="shared" si="1"/>
        <v>0</v>
      </c>
    </row>
    <row r="37" spans="1:6" ht="20.100000000000001" customHeight="1" x14ac:dyDescent="0.2">
      <c r="A37" s="1069">
        <v>235500</v>
      </c>
      <c r="B37" s="399" t="s">
        <v>2952</v>
      </c>
      <c r="C37" s="1073"/>
      <c r="D37" s="390"/>
      <c r="E37" s="390"/>
      <c r="F37" s="140">
        <f t="shared" si="1"/>
        <v>0</v>
      </c>
    </row>
    <row r="38" spans="1:6" ht="20.100000000000001" customHeight="1" x14ac:dyDescent="0.2">
      <c r="A38" s="610">
        <v>237000</v>
      </c>
      <c r="B38" s="611" t="s">
        <v>1901</v>
      </c>
      <c r="C38" s="1073"/>
      <c r="D38" s="1073"/>
      <c r="E38" s="1073"/>
      <c r="F38" s="140">
        <f t="shared" si="1"/>
        <v>0</v>
      </c>
    </row>
    <row r="39" spans="1:6" ht="20.100000000000001" customHeight="1" x14ac:dyDescent="0.2">
      <c r="A39" s="398">
        <v>238000</v>
      </c>
      <c r="B39" s="399" t="s">
        <v>1153</v>
      </c>
      <c r="C39" s="1073"/>
      <c r="D39" s="1073"/>
      <c r="E39" s="1073"/>
      <c r="F39" s="140">
        <f t="shared" si="1"/>
        <v>0</v>
      </c>
    </row>
    <row r="40" spans="1:6" ht="20.100000000000001" customHeight="1" x14ac:dyDescent="0.2">
      <c r="A40" s="389" t="s">
        <v>91</v>
      </c>
      <c r="B40" s="390" t="s">
        <v>92</v>
      </c>
      <c r="C40" s="1073"/>
      <c r="D40" s="1073"/>
      <c r="E40" s="1073"/>
      <c r="F40" s="140">
        <f t="shared" si="1"/>
        <v>0</v>
      </c>
    </row>
    <row r="41" spans="1:6" ht="20.100000000000001" customHeight="1" x14ac:dyDescent="0.2">
      <c r="A41" s="391"/>
      <c r="B41" s="390"/>
      <c r="C41" s="1073"/>
      <c r="D41" s="390"/>
      <c r="E41" s="390"/>
      <c r="F41" s="140">
        <f t="shared" si="1"/>
        <v>0</v>
      </c>
    </row>
    <row r="42" spans="1:6" ht="50.1" customHeight="1" thickBot="1" x14ac:dyDescent="0.3">
      <c r="A42" s="1148"/>
      <c r="B42" s="400" t="s">
        <v>2802</v>
      </c>
      <c r="C42" s="145">
        <f>SUM(C18:C41)</f>
        <v>0</v>
      </c>
      <c r="D42" s="146">
        <f>SUM(D18:D41)</f>
        <v>0</v>
      </c>
      <c r="E42" s="146">
        <f>SUM(E18:E41)</f>
        <v>0</v>
      </c>
      <c r="F42" s="147">
        <f>SUM(F18:F41)</f>
        <v>0</v>
      </c>
    </row>
    <row r="43" spans="1:6" s="401" customFormat="1" x14ac:dyDescent="0.2">
      <c r="A43" s="401" t="s">
        <v>93</v>
      </c>
      <c r="E43" s="662" t="s">
        <v>1584</v>
      </c>
      <c r="F43" s="662">
        <f>F16-F42</f>
        <v>0</v>
      </c>
    </row>
    <row r="44" spans="1:6" s="401" customFormat="1" x14ac:dyDescent="0.2">
      <c r="A44" s="1138" t="s">
        <v>94</v>
      </c>
      <c r="B44" s="1139"/>
      <c r="C44" s="1139"/>
      <c r="D44" s="1139"/>
      <c r="E44" s="1139"/>
      <c r="F44" s="1140"/>
    </row>
    <row r="45" spans="1:6" s="401" customFormat="1" x14ac:dyDescent="0.2">
      <c r="A45" s="1141" t="s">
        <v>2165</v>
      </c>
      <c r="F45" s="1142"/>
    </row>
    <row r="46" spans="1:6" s="401" customFormat="1" x14ac:dyDescent="0.2">
      <c r="A46" s="1141" t="s">
        <v>2166</v>
      </c>
      <c r="F46" s="1142"/>
    </row>
    <row r="47" spans="1:6" s="401" customFormat="1" ht="15.75" x14ac:dyDescent="0.25">
      <c r="A47" s="1141" t="s">
        <v>2804</v>
      </c>
      <c r="F47" s="1142"/>
    </row>
    <row r="48" spans="1:6" ht="16.5" customHeight="1" x14ac:dyDescent="0.2">
      <c r="A48" s="1143"/>
      <c r="B48" s="1144" t="s">
        <v>2803</v>
      </c>
      <c r="C48" s="1145"/>
      <c r="D48" s="1145"/>
      <c r="E48" s="1145"/>
      <c r="F48" s="1146"/>
    </row>
    <row r="49" spans="1:4" x14ac:dyDescent="0.2">
      <c r="A49" s="671"/>
    </row>
    <row r="50" spans="1:4" x14ac:dyDescent="0.2">
      <c r="C50" s="402" t="s">
        <v>95</v>
      </c>
      <c r="D50" s="402"/>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9" type="noConversion"/>
  <printOptions horizontalCentered="1" verticalCentered="1"/>
  <pageMargins left="0.5" right="0.5" top="0.5" bottom="0.5" header="0.5" footer="0.5"/>
  <pageSetup scale="71" orientation="portrait" r:id="rId2"/>
  <headerFooter alignWithMargins="0"/>
  <legacyDrawing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S39"/>
  <sheetViews>
    <sheetView defaultGridColor="0" colorId="22" zoomScale="87" workbookViewId="0">
      <selection activeCell="B4" sqref="B4"/>
    </sheetView>
  </sheetViews>
  <sheetFormatPr defaultColWidth="12.5703125" defaultRowHeight="15" x14ac:dyDescent="0.2"/>
  <cols>
    <col min="1" max="2" width="15.7109375" style="186" customWidth="1"/>
    <col min="3" max="3" width="49" style="186" customWidth="1"/>
    <col min="4" max="4" width="3.5703125" style="186" customWidth="1"/>
    <col min="5" max="5" width="17.7109375" style="186" customWidth="1"/>
    <col min="6" max="6" width="18.7109375" style="186" customWidth="1"/>
    <col min="7" max="7" width="20.28515625" style="186" customWidth="1"/>
    <col min="8" max="8" width="16.42578125" style="186" customWidth="1"/>
    <col min="9" max="9" width="12.5703125" style="186"/>
    <col min="10" max="17" width="16.42578125" style="186" customWidth="1"/>
    <col min="18" max="19" width="20.28515625" style="186" customWidth="1"/>
    <col min="20" max="16384" width="12.5703125" style="186"/>
  </cols>
  <sheetData>
    <row r="1" spans="1:19" ht="30" customHeight="1" x14ac:dyDescent="0.4">
      <c r="B1" s="187">
        <f>'COVER PAGE'!A9</f>
        <v>0</v>
      </c>
      <c r="C1" s="188"/>
      <c r="D1" s="188"/>
      <c r="E1" s="187"/>
      <c r="F1" s="188"/>
      <c r="G1" s="188"/>
      <c r="H1" s="188"/>
      <c r="I1" s="188"/>
      <c r="J1" s="188"/>
      <c r="K1" s="188"/>
      <c r="L1" s="188"/>
      <c r="M1" s="188"/>
      <c r="N1" s="188"/>
      <c r="O1" s="188"/>
      <c r="P1" s="188"/>
      <c r="Q1" s="188"/>
      <c r="R1" s="188"/>
      <c r="S1" s="188"/>
    </row>
    <row r="2" spans="1:19" ht="30" customHeight="1" x14ac:dyDescent="0.4">
      <c r="B2" s="187" t="s">
        <v>1535</v>
      </c>
      <c r="C2" s="187"/>
      <c r="D2" s="187"/>
      <c r="E2" s="188"/>
      <c r="F2" s="188"/>
      <c r="G2" s="188"/>
      <c r="H2" s="188"/>
      <c r="I2" s="188"/>
      <c r="J2" s="188"/>
      <c r="K2" s="188"/>
      <c r="L2" s="188"/>
      <c r="M2" s="188"/>
      <c r="N2" s="188"/>
      <c r="O2" s="188"/>
      <c r="P2" s="188"/>
      <c r="Q2" s="188"/>
      <c r="R2" s="188"/>
      <c r="S2" s="188"/>
    </row>
    <row r="3" spans="1:19" ht="17.25" customHeight="1" thickBot="1" x14ac:dyDescent="0.3">
      <c r="B3" s="189"/>
      <c r="C3" s="188"/>
      <c r="D3" s="188"/>
      <c r="E3" s="188"/>
      <c r="F3" s="188"/>
      <c r="G3" s="188"/>
      <c r="H3" s="188"/>
      <c r="I3" s="188"/>
      <c r="J3" s="188"/>
      <c r="K3" s="188"/>
      <c r="L3" s="188"/>
      <c r="M3" s="188"/>
      <c r="N3" s="188"/>
      <c r="O3" s="188"/>
      <c r="P3" s="188"/>
      <c r="Q3" s="188"/>
      <c r="R3" s="188"/>
      <c r="S3" s="188"/>
    </row>
    <row r="4" spans="1:19" ht="69.75" customHeight="1" thickBot="1" x14ac:dyDescent="0.3">
      <c r="A4" s="184" t="s">
        <v>1136</v>
      </c>
      <c r="B4" s="185" t="s">
        <v>1137</v>
      </c>
      <c r="C4" s="190" t="s">
        <v>838</v>
      </c>
      <c r="D4" s="191" t="s">
        <v>370</v>
      </c>
      <c r="E4" s="190" t="s">
        <v>371</v>
      </c>
      <c r="F4" s="185" t="s">
        <v>372</v>
      </c>
      <c r="G4" s="185" t="s">
        <v>373</v>
      </c>
      <c r="H4" s="184" t="s">
        <v>2944</v>
      </c>
      <c r="I4" s="184" t="s">
        <v>1419</v>
      </c>
      <c r="J4" s="184" t="s">
        <v>1420</v>
      </c>
      <c r="K4" s="184" t="s">
        <v>1421</v>
      </c>
      <c r="L4" s="184" t="s">
        <v>1528</v>
      </c>
      <c r="M4" s="184" t="s">
        <v>1529</v>
      </c>
      <c r="N4" s="184" t="s">
        <v>1530</v>
      </c>
      <c r="O4" s="184" t="s">
        <v>2945</v>
      </c>
      <c r="P4" s="184" t="s">
        <v>2946</v>
      </c>
      <c r="Q4" s="184" t="s">
        <v>2947</v>
      </c>
      <c r="R4" s="185" t="s">
        <v>664</v>
      </c>
      <c r="S4" s="185" t="s">
        <v>665</v>
      </c>
    </row>
    <row r="5" spans="1:19" ht="16.5" thickBot="1" x14ac:dyDescent="0.3">
      <c r="B5" s="192"/>
      <c r="C5" s="192"/>
      <c r="E5" s="193"/>
      <c r="H5" s="193"/>
      <c r="I5" s="193"/>
      <c r="J5" s="193"/>
      <c r="K5" s="193"/>
      <c r="L5" s="193"/>
      <c r="M5" s="193"/>
      <c r="N5" s="193"/>
      <c r="O5" s="193"/>
      <c r="P5" s="193"/>
      <c r="Q5" s="193"/>
      <c r="R5" s="193"/>
      <c r="S5" s="193"/>
    </row>
    <row r="6" spans="1:19" ht="24" customHeight="1" thickBot="1" x14ac:dyDescent="0.3">
      <c r="B6" s="192"/>
      <c r="C6" s="194" t="s">
        <v>761</v>
      </c>
      <c r="D6" s="195"/>
      <c r="E6" s="196"/>
      <c r="F6" s="197"/>
      <c r="G6" s="198" t="s">
        <v>666</v>
      </c>
      <c r="H6" s="196"/>
      <c r="I6" s="196"/>
      <c r="J6" s="196"/>
      <c r="K6" s="196"/>
      <c r="L6" s="196"/>
      <c r="M6" s="196"/>
      <c r="N6" s="196"/>
      <c r="O6" s="196"/>
      <c r="P6" s="196"/>
      <c r="Q6" s="196"/>
      <c r="R6" s="196"/>
      <c r="S6" s="196">
        <f>E6+F6+G6+H6</f>
        <v>0</v>
      </c>
    </row>
    <row r="7" spans="1:19" ht="24" customHeight="1" thickTop="1" x14ac:dyDescent="0.25">
      <c r="B7" s="192"/>
      <c r="C7" s="197"/>
      <c r="D7" s="195"/>
      <c r="E7" s="197"/>
      <c r="F7" s="197"/>
      <c r="G7" s="197"/>
      <c r="H7" s="197"/>
      <c r="I7" s="197"/>
      <c r="J7" s="197"/>
      <c r="K7" s="197"/>
      <c r="L7" s="197"/>
      <c r="M7" s="197"/>
      <c r="N7" s="197"/>
      <c r="O7" s="197"/>
      <c r="P7" s="197"/>
      <c r="Q7" s="197"/>
      <c r="R7" s="197"/>
      <c r="S7" s="197"/>
    </row>
    <row r="8" spans="1:19" ht="24" customHeight="1" x14ac:dyDescent="0.25">
      <c r="B8" s="192"/>
      <c r="C8" s="194" t="s">
        <v>667</v>
      </c>
      <c r="D8" s="195"/>
      <c r="E8" s="197"/>
      <c r="F8" s="197"/>
      <c r="G8" s="197"/>
      <c r="H8" s="197"/>
      <c r="I8" s="197"/>
      <c r="J8" s="197"/>
      <c r="K8" s="197"/>
      <c r="L8" s="197"/>
      <c r="M8" s="197"/>
      <c r="N8" s="197"/>
      <c r="O8" s="197"/>
      <c r="P8" s="197"/>
      <c r="Q8" s="197"/>
      <c r="R8" s="197"/>
      <c r="S8" s="197"/>
    </row>
    <row r="9" spans="1:19" ht="24" customHeight="1" x14ac:dyDescent="0.25">
      <c r="B9" s="199"/>
      <c r="C9" s="197"/>
      <c r="D9" s="195"/>
      <c r="E9" s="197"/>
      <c r="F9" s="198"/>
      <c r="G9" s="197" t="e">
        <f>+E9/F9</f>
        <v>#DIV/0!</v>
      </c>
      <c r="H9" s="197"/>
      <c r="I9" s="197"/>
      <c r="J9" s="197"/>
      <c r="K9" s="197"/>
      <c r="L9" s="197"/>
      <c r="M9" s="197"/>
      <c r="N9" s="197"/>
      <c r="O9" s="197"/>
      <c r="P9" s="197"/>
      <c r="Q9" s="197"/>
      <c r="R9" s="197">
        <f>SUM(H9:Q9)</f>
        <v>0</v>
      </c>
      <c r="S9" s="197">
        <f>E9-R9</f>
        <v>0</v>
      </c>
    </row>
    <row r="10" spans="1:19" ht="24" customHeight="1" thickBot="1" x14ac:dyDescent="0.3">
      <c r="B10" s="192"/>
      <c r="C10" s="197"/>
      <c r="D10" s="195"/>
      <c r="E10" s="200"/>
      <c r="F10" s="200"/>
      <c r="G10" s="200" t="e">
        <f>+E10/F10</f>
        <v>#DIV/0!</v>
      </c>
      <c r="H10" s="200"/>
      <c r="I10" s="200"/>
      <c r="J10" s="200"/>
      <c r="K10" s="200"/>
      <c r="L10" s="200"/>
      <c r="M10" s="200"/>
      <c r="N10" s="200"/>
      <c r="O10" s="200"/>
      <c r="P10" s="200"/>
      <c r="Q10" s="200"/>
      <c r="R10" s="200">
        <f>SUM(H10:Q10)</f>
        <v>0</v>
      </c>
      <c r="S10" s="200">
        <f>E10-R10</f>
        <v>0</v>
      </c>
    </row>
    <row r="11" spans="1:19" ht="24" customHeight="1" thickBot="1" x14ac:dyDescent="0.3">
      <c r="B11" s="192"/>
      <c r="C11" s="198" t="s">
        <v>668</v>
      </c>
      <c r="D11" s="195"/>
      <c r="E11" s="196">
        <f>SUM(E9:E10)</f>
        <v>0</v>
      </c>
      <c r="F11" s="197"/>
      <c r="G11" s="196" t="e">
        <f t="shared" ref="G11:S11" si="0">SUM(G9:G10)</f>
        <v>#DIV/0!</v>
      </c>
      <c r="H11" s="196">
        <f t="shared" si="0"/>
        <v>0</v>
      </c>
      <c r="I11" s="196">
        <f t="shared" si="0"/>
        <v>0</v>
      </c>
      <c r="J11" s="196">
        <f t="shared" si="0"/>
        <v>0</v>
      </c>
      <c r="K11" s="196">
        <f t="shared" si="0"/>
        <v>0</v>
      </c>
      <c r="L11" s="196">
        <f t="shared" si="0"/>
        <v>0</v>
      </c>
      <c r="M11" s="196">
        <f t="shared" si="0"/>
        <v>0</v>
      </c>
      <c r="N11" s="196">
        <f t="shared" si="0"/>
        <v>0</v>
      </c>
      <c r="O11" s="196">
        <f t="shared" si="0"/>
        <v>0</v>
      </c>
      <c r="P11" s="196">
        <f t="shared" si="0"/>
        <v>0</v>
      </c>
      <c r="Q11" s="196">
        <f t="shared" si="0"/>
        <v>0</v>
      </c>
      <c r="R11" s="196">
        <f t="shared" si="0"/>
        <v>0</v>
      </c>
      <c r="S11" s="196">
        <f t="shared" si="0"/>
        <v>0</v>
      </c>
    </row>
    <row r="12" spans="1:19" ht="24" customHeight="1" thickTop="1" x14ac:dyDescent="0.25">
      <c r="B12" s="192"/>
      <c r="C12" s="197"/>
      <c r="D12" s="195"/>
      <c r="E12" s="197"/>
      <c r="F12" s="197"/>
      <c r="G12" s="197"/>
      <c r="H12" s="197"/>
      <c r="I12" s="197"/>
      <c r="J12" s="197"/>
      <c r="K12" s="197"/>
      <c r="L12" s="197"/>
      <c r="M12" s="197"/>
      <c r="N12" s="197"/>
      <c r="O12" s="197"/>
      <c r="P12" s="197"/>
      <c r="Q12" s="197"/>
      <c r="R12" s="197"/>
      <c r="S12" s="197"/>
    </row>
    <row r="13" spans="1:19" ht="24" customHeight="1" x14ac:dyDescent="0.25">
      <c r="B13" s="192"/>
      <c r="C13" s="202" t="s">
        <v>398</v>
      </c>
      <c r="D13" s="195"/>
      <c r="E13" s="197"/>
      <c r="F13" s="197"/>
      <c r="G13" s="197"/>
      <c r="H13" s="197"/>
      <c r="I13" s="197"/>
      <c r="J13" s="197"/>
      <c r="K13" s="197"/>
      <c r="L13" s="197"/>
      <c r="M13" s="197"/>
      <c r="N13" s="197"/>
      <c r="O13" s="197"/>
      <c r="P13" s="197"/>
      <c r="Q13" s="197"/>
      <c r="R13" s="197"/>
      <c r="S13" s="197"/>
    </row>
    <row r="14" spans="1:19" ht="24" customHeight="1" x14ac:dyDescent="0.25">
      <c r="B14" s="192"/>
      <c r="C14" s="197"/>
      <c r="D14" s="195"/>
      <c r="E14" s="197"/>
      <c r="F14" s="197"/>
      <c r="G14" s="197" t="e">
        <f>+E14/F14</f>
        <v>#DIV/0!</v>
      </c>
      <c r="H14" s="197"/>
      <c r="I14" s="197"/>
      <c r="J14" s="197"/>
      <c r="K14" s="197"/>
      <c r="L14" s="197"/>
      <c r="M14" s="197"/>
      <c r="N14" s="197"/>
      <c r="O14" s="197"/>
      <c r="P14" s="197"/>
      <c r="Q14" s="197"/>
      <c r="R14" s="197">
        <f>SUM(H14:Q14)</f>
        <v>0</v>
      </c>
      <c r="S14" s="197">
        <f>E14-R14</f>
        <v>0</v>
      </c>
    </row>
    <row r="15" spans="1:19" ht="24" customHeight="1" thickBot="1" x14ac:dyDescent="0.3">
      <c r="B15" s="192"/>
      <c r="C15" s="197"/>
      <c r="D15" s="195"/>
      <c r="E15" s="200"/>
      <c r="F15" s="200"/>
      <c r="G15" s="200" t="e">
        <f>+E15/F15</f>
        <v>#DIV/0!</v>
      </c>
      <c r="H15" s="200"/>
      <c r="I15" s="200"/>
      <c r="J15" s="200"/>
      <c r="K15" s="200"/>
      <c r="L15" s="200"/>
      <c r="M15" s="200"/>
      <c r="N15" s="200"/>
      <c r="O15" s="200"/>
      <c r="P15" s="200"/>
      <c r="Q15" s="200"/>
      <c r="R15" s="200">
        <f>SUM(H15:Q15)</f>
        <v>0</v>
      </c>
      <c r="S15" s="200">
        <f>E15-R15</f>
        <v>0</v>
      </c>
    </row>
    <row r="16" spans="1:19" ht="24" customHeight="1" thickBot="1" x14ac:dyDescent="0.3">
      <c r="B16" s="192"/>
      <c r="C16" s="198" t="s">
        <v>400</v>
      </c>
      <c r="D16" s="195"/>
      <c r="E16" s="196">
        <f>SUM(E14:E15)</f>
        <v>0</v>
      </c>
      <c r="F16" s="197"/>
      <c r="G16" s="196" t="e">
        <f t="shared" ref="G16:S16" si="1">SUM(G14:G15)</f>
        <v>#DIV/0!</v>
      </c>
      <c r="H16" s="196">
        <f t="shared" si="1"/>
        <v>0</v>
      </c>
      <c r="I16" s="196">
        <f t="shared" si="1"/>
        <v>0</v>
      </c>
      <c r="J16" s="196">
        <f t="shared" si="1"/>
        <v>0</v>
      </c>
      <c r="K16" s="196">
        <f t="shared" si="1"/>
        <v>0</v>
      </c>
      <c r="L16" s="196">
        <f t="shared" si="1"/>
        <v>0</v>
      </c>
      <c r="M16" s="196">
        <f t="shared" si="1"/>
        <v>0</v>
      </c>
      <c r="N16" s="196">
        <f t="shared" si="1"/>
        <v>0</v>
      </c>
      <c r="O16" s="196">
        <f t="shared" si="1"/>
        <v>0</v>
      </c>
      <c r="P16" s="196">
        <f t="shared" si="1"/>
        <v>0</v>
      </c>
      <c r="Q16" s="196">
        <f t="shared" si="1"/>
        <v>0</v>
      </c>
      <c r="R16" s="196">
        <f t="shared" si="1"/>
        <v>0</v>
      </c>
      <c r="S16" s="196">
        <f t="shared" si="1"/>
        <v>0</v>
      </c>
    </row>
    <row r="17" spans="2:19" ht="24" customHeight="1" thickTop="1" x14ac:dyDescent="0.25">
      <c r="B17" s="192"/>
      <c r="C17" s="198"/>
      <c r="D17" s="195"/>
      <c r="E17" s="197"/>
      <c r="F17" s="197"/>
      <c r="G17" s="197"/>
      <c r="H17" s="197"/>
      <c r="I17" s="197"/>
      <c r="J17" s="197"/>
      <c r="K17" s="197"/>
      <c r="L17" s="197"/>
      <c r="M17" s="197"/>
      <c r="N17" s="197"/>
      <c r="O17" s="197"/>
      <c r="P17" s="197"/>
      <c r="Q17" s="197"/>
      <c r="R17" s="197"/>
      <c r="S17" s="197"/>
    </row>
    <row r="18" spans="2:19" ht="24" customHeight="1" x14ac:dyDescent="0.25">
      <c r="B18" s="192"/>
      <c r="C18" s="194" t="s">
        <v>669</v>
      </c>
      <c r="D18" s="195"/>
      <c r="E18" s="197"/>
      <c r="F18" s="197"/>
      <c r="G18" s="197"/>
      <c r="H18" s="197"/>
      <c r="I18" s="197"/>
      <c r="J18" s="197"/>
      <c r="K18" s="197"/>
      <c r="L18" s="197"/>
      <c r="M18" s="197"/>
      <c r="N18" s="197"/>
      <c r="O18" s="197"/>
      <c r="P18" s="197"/>
      <c r="Q18" s="197"/>
      <c r="R18" s="197"/>
      <c r="S18" s="197"/>
    </row>
    <row r="19" spans="2:19" ht="24" customHeight="1" x14ac:dyDescent="0.25">
      <c r="B19" s="199"/>
      <c r="C19" s="197"/>
      <c r="D19" s="195"/>
      <c r="E19" s="197"/>
      <c r="F19" s="198"/>
      <c r="G19" s="197" t="e">
        <f>+E19/F19</f>
        <v>#DIV/0!</v>
      </c>
      <c r="H19" s="197"/>
      <c r="I19" s="197"/>
      <c r="J19" s="197"/>
      <c r="K19" s="197"/>
      <c r="L19" s="197"/>
      <c r="M19" s="197"/>
      <c r="N19" s="197"/>
      <c r="O19" s="197"/>
      <c r="P19" s="197"/>
      <c r="Q19" s="197"/>
      <c r="R19" s="197">
        <f>SUM(H19:Q19)</f>
        <v>0</v>
      </c>
      <c r="S19" s="197">
        <f>E19-R19</f>
        <v>0</v>
      </c>
    </row>
    <row r="20" spans="2:19" ht="24" customHeight="1" x14ac:dyDescent="0.25">
      <c r="B20" s="192"/>
      <c r="C20" s="197"/>
      <c r="D20" s="195"/>
      <c r="E20" s="197"/>
      <c r="F20" s="197"/>
      <c r="G20" s="197" t="e">
        <f>+E20/F20</f>
        <v>#DIV/0!</v>
      </c>
      <c r="H20" s="197"/>
      <c r="I20" s="197"/>
      <c r="J20" s="197"/>
      <c r="K20" s="197"/>
      <c r="L20" s="197"/>
      <c r="M20" s="197"/>
      <c r="N20" s="197"/>
      <c r="O20" s="197"/>
      <c r="P20" s="197"/>
      <c r="Q20" s="197"/>
      <c r="R20" s="197">
        <f>SUM(H20:Q20)</f>
        <v>0</v>
      </c>
      <c r="S20" s="197">
        <f>E20-R20</f>
        <v>0</v>
      </c>
    </row>
    <row r="21" spans="2:19" ht="24" customHeight="1" thickBot="1" x14ac:dyDescent="0.3">
      <c r="B21" s="192"/>
      <c r="C21" s="197"/>
      <c r="D21" s="195"/>
      <c r="E21" s="200"/>
      <c r="F21" s="197"/>
      <c r="G21" s="200" t="e">
        <f>+E21/F21</f>
        <v>#DIV/0!</v>
      </c>
      <c r="H21" s="200"/>
      <c r="I21" s="200"/>
      <c r="J21" s="200"/>
      <c r="K21" s="200"/>
      <c r="L21" s="200"/>
      <c r="M21" s="200"/>
      <c r="N21" s="200"/>
      <c r="O21" s="200"/>
      <c r="P21" s="200"/>
      <c r="Q21" s="200"/>
      <c r="R21" s="200">
        <f>SUM(H21:Q21)</f>
        <v>0</v>
      </c>
      <c r="S21" s="200">
        <f>E21-R21</f>
        <v>0</v>
      </c>
    </row>
    <row r="22" spans="2:19" ht="24" customHeight="1" thickBot="1" x14ac:dyDescent="0.3">
      <c r="B22" s="192"/>
      <c r="C22" s="201" t="s">
        <v>670</v>
      </c>
      <c r="D22" s="195"/>
      <c r="E22" s="197">
        <f>SUM(E18:E21)</f>
        <v>0</v>
      </c>
      <c r="F22" s="197"/>
      <c r="G22" s="196" t="e">
        <f t="shared" ref="G22:S22" si="2">SUM(G18:G21)</f>
        <v>#DIV/0!</v>
      </c>
      <c r="H22" s="196">
        <f t="shared" si="2"/>
        <v>0</v>
      </c>
      <c r="I22" s="196">
        <f t="shared" si="2"/>
        <v>0</v>
      </c>
      <c r="J22" s="196">
        <f t="shared" si="2"/>
        <v>0</v>
      </c>
      <c r="K22" s="196">
        <f t="shared" si="2"/>
        <v>0</v>
      </c>
      <c r="L22" s="196">
        <f t="shared" si="2"/>
        <v>0</v>
      </c>
      <c r="M22" s="196">
        <f t="shared" si="2"/>
        <v>0</v>
      </c>
      <c r="N22" s="196">
        <f t="shared" si="2"/>
        <v>0</v>
      </c>
      <c r="O22" s="196">
        <f t="shared" si="2"/>
        <v>0</v>
      </c>
      <c r="P22" s="196">
        <f t="shared" si="2"/>
        <v>0</v>
      </c>
      <c r="Q22" s="196">
        <f t="shared" si="2"/>
        <v>0</v>
      </c>
      <c r="R22" s="196">
        <f t="shared" si="2"/>
        <v>0</v>
      </c>
      <c r="S22" s="196">
        <f t="shared" si="2"/>
        <v>0</v>
      </c>
    </row>
    <row r="23" spans="2:19" ht="24" customHeight="1" thickTop="1" x14ac:dyDescent="0.25">
      <c r="B23" s="192"/>
      <c r="C23" s="197"/>
      <c r="D23" s="195"/>
      <c r="E23" s="197"/>
      <c r="F23" s="197"/>
      <c r="G23" s="197"/>
      <c r="H23" s="197"/>
      <c r="I23" s="197"/>
      <c r="J23" s="197"/>
      <c r="K23" s="197"/>
      <c r="L23" s="197"/>
      <c r="M23" s="197"/>
      <c r="N23" s="197"/>
      <c r="O23" s="197"/>
      <c r="P23" s="197"/>
      <c r="Q23" s="197"/>
      <c r="R23" s="197"/>
      <c r="S23" s="197"/>
    </row>
    <row r="24" spans="2:19" ht="24" customHeight="1" x14ac:dyDescent="0.25">
      <c r="B24" s="192"/>
      <c r="C24" s="194" t="s">
        <v>671</v>
      </c>
      <c r="D24" s="195"/>
      <c r="E24" s="197"/>
      <c r="F24" s="197"/>
      <c r="G24" s="197"/>
      <c r="H24" s="197"/>
      <c r="I24" s="197"/>
      <c r="J24" s="197"/>
      <c r="K24" s="197"/>
      <c r="L24" s="197"/>
      <c r="M24" s="197"/>
      <c r="N24" s="197"/>
      <c r="O24" s="197"/>
      <c r="P24" s="197"/>
      <c r="Q24" s="197"/>
      <c r="R24" s="197"/>
      <c r="S24" s="197"/>
    </row>
    <row r="25" spans="2:19" ht="24" customHeight="1" x14ac:dyDescent="0.25">
      <c r="B25" s="199"/>
      <c r="C25" s="197"/>
      <c r="D25" s="195"/>
      <c r="E25" s="197"/>
      <c r="F25" s="198"/>
      <c r="G25" s="197" t="e">
        <f t="shared" ref="G25:G30" si="3">+E25/F25</f>
        <v>#DIV/0!</v>
      </c>
      <c r="H25" s="197"/>
      <c r="I25" s="197"/>
      <c r="J25" s="197"/>
      <c r="K25" s="197"/>
      <c r="L25" s="197"/>
      <c r="M25" s="197"/>
      <c r="N25" s="197"/>
      <c r="O25" s="197"/>
      <c r="P25" s="197"/>
      <c r="Q25" s="197"/>
      <c r="R25" s="197">
        <f t="shared" ref="R25:R30" si="4">SUM(H25:Q25)</f>
        <v>0</v>
      </c>
      <c r="S25" s="197">
        <f t="shared" ref="S25:S30" si="5">E25-R25</f>
        <v>0</v>
      </c>
    </row>
    <row r="26" spans="2:19" ht="24" customHeight="1" x14ac:dyDescent="0.25">
      <c r="B26" s="199"/>
      <c r="C26" s="197"/>
      <c r="D26" s="195"/>
      <c r="E26" s="197"/>
      <c r="F26" s="198"/>
      <c r="G26" s="197" t="e">
        <f t="shared" si="3"/>
        <v>#DIV/0!</v>
      </c>
      <c r="H26" s="197"/>
      <c r="I26" s="197"/>
      <c r="J26" s="197"/>
      <c r="K26" s="197"/>
      <c r="L26" s="197"/>
      <c r="M26" s="197"/>
      <c r="N26" s="197"/>
      <c r="O26" s="197"/>
      <c r="P26" s="197"/>
      <c r="Q26" s="197"/>
      <c r="R26" s="197">
        <f t="shared" si="4"/>
        <v>0</v>
      </c>
      <c r="S26" s="197">
        <f t="shared" si="5"/>
        <v>0</v>
      </c>
    </row>
    <row r="27" spans="2:19" ht="24" customHeight="1" x14ac:dyDescent="0.25">
      <c r="B27" s="199"/>
      <c r="C27" s="197"/>
      <c r="D27" s="195"/>
      <c r="E27" s="197"/>
      <c r="F27" s="198"/>
      <c r="G27" s="197" t="e">
        <f t="shared" si="3"/>
        <v>#DIV/0!</v>
      </c>
      <c r="H27" s="197"/>
      <c r="I27" s="197"/>
      <c r="J27" s="197"/>
      <c r="K27" s="197"/>
      <c r="L27" s="197"/>
      <c r="M27" s="197"/>
      <c r="N27" s="197"/>
      <c r="O27" s="197"/>
      <c r="P27" s="197"/>
      <c r="Q27" s="197"/>
      <c r="R27" s="197">
        <f t="shared" si="4"/>
        <v>0</v>
      </c>
      <c r="S27" s="197">
        <f t="shared" si="5"/>
        <v>0</v>
      </c>
    </row>
    <row r="28" spans="2:19" ht="24" customHeight="1" x14ac:dyDescent="0.25">
      <c r="B28" s="192"/>
      <c r="C28" s="197"/>
      <c r="D28" s="195"/>
      <c r="E28" s="197"/>
      <c r="F28" s="197"/>
      <c r="G28" s="197" t="e">
        <f t="shared" si="3"/>
        <v>#DIV/0!</v>
      </c>
      <c r="H28" s="197"/>
      <c r="I28" s="197"/>
      <c r="J28" s="197"/>
      <c r="K28" s="197"/>
      <c r="L28" s="197"/>
      <c r="M28" s="197"/>
      <c r="N28" s="197"/>
      <c r="O28" s="197"/>
      <c r="P28" s="197"/>
      <c r="Q28" s="197"/>
      <c r="R28" s="197">
        <f t="shared" si="4"/>
        <v>0</v>
      </c>
      <c r="S28" s="197">
        <f t="shared" si="5"/>
        <v>0</v>
      </c>
    </row>
    <row r="29" spans="2:19" ht="24" customHeight="1" x14ac:dyDescent="0.25">
      <c r="B29" s="192"/>
      <c r="C29" s="197"/>
      <c r="D29" s="195"/>
      <c r="E29" s="197"/>
      <c r="F29" s="197"/>
      <c r="G29" s="197" t="e">
        <f t="shared" si="3"/>
        <v>#DIV/0!</v>
      </c>
      <c r="H29" s="197"/>
      <c r="I29" s="197"/>
      <c r="J29" s="197"/>
      <c r="K29" s="197"/>
      <c r="L29" s="197"/>
      <c r="M29" s="197"/>
      <c r="N29" s="197"/>
      <c r="O29" s="197"/>
      <c r="P29" s="197"/>
      <c r="Q29" s="197"/>
      <c r="R29" s="197">
        <f t="shared" si="4"/>
        <v>0</v>
      </c>
      <c r="S29" s="197">
        <f t="shared" si="5"/>
        <v>0</v>
      </c>
    </row>
    <row r="30" spans="2:19" ht="24" customHeight="1" thickBot="1" x14ac:dyDescent="0.3">
      <c r="B30" s="192"/>
      <c r="C30" s="197"/>
      <c r="D30" s="195"/>
      <c r="E30" s="200"/>
      <c r="F30" s="197"/>
      <c r="G30" s="200" t="e">
        <f t="shared" si="3"/>
        <v>#DIV/0!</v>
      </c>
      <c r="H30" s="200"/>
      <c r="I30" s="200"/>
      <c r="J30" s="200"/>
      <c r="K30" s="200"/>
      <c r="L30" s="200"/>
      <c r="M30" s="200"/>
      <c r="N30" s="200"/>
      <c r="O30" s="200"/>
      <c r="P30" s="200"/>
      <c r="Q30" s="200"/>
      <c r="R30" s="200">
        <f t="shared" si="4"/>
        <v>0</v>
      </c>
      <c r="S30" s="200">
        <f t="shared" si="5"/>
        <v>0</v>
      </c>
    </row>
    <row r="31" spans="2:19" ht="24" customHeight="1" thickBot="1" x14ac:dyDescent="0.3">
      <c r="B31" s="192"/>
      <c r="C31" s="201" t="s">
        <v>672</v>
      </c>
      <c r="D31" s="195"/>
      <c r="E31" s="196">
        <f>SUM(E24:E30)</f>
        <v>0</v>
      </c>
      <c r="F31" s="197"/>
      <c r="G31" s="196" t="e">
        <f t="shared" ref="G31:S31" si="6">SUM(G24:G30)</f>
        <v>#DIV/0!</v>
      </c>
      <c r="H31" s="196">
        <f t="shared" si="6"/>
        <v>0</v>
      </c>
      <c r="I31" s="196">
        <f t="shared" si="6"/>
        <v>0</v>
      </c>
      <c r="J31" s="196">
        <f t="shared" si="6"/>
        <v>0</v>
      </c>
      <c r="K31" s="196">
        <f t="shared" si="6"/>
        <v>0</v>
      </c>
      <c r="L31" s="196">
        <f t="shared" si="6"/>
        <v>0</v>
      </c>
      <c r="M31" s="196">
        <f t="shared" si="6"/>
        <v>0</v>
      </c>
      <c r="N31" s="196">
        <f t="shared" si="6"/>
        <v>0</v>
      </c>
      <c r="O31" s="196">
        <f t="shared" si="6"/>
        <v>0</v>
      </c>
      <c r="P31" s="196">
        <f t="shared" si="6"/>
        <v>0</v>
      </c>
      <c r="Q31" s="196">
        <f t="shared" si="6"/>
        <v>0</v>
      </c>
      <c r="R31" s="196">
        <f t="shared" si="6"/>
        <v>0</v>
      </c>
      <c r="S31" s="196">
        <f t="shared" si="6"/>
        <v>0</v>
      </c>
    </row>
    <row r="32" spans="2:19" ht="24" customHeight="1" thickTop="1" x14ac:dyDescent="0.25">
      <c r="B32" s="192"/>
      <c r="C32" s="197"/>
      <c r="D32" s="195"/>
      <c r="E32" s="197"/>
      <c r="F32" s="197"/>
      <c r="G32" s="197"/>
      <c r="H32" s="197"/>
      <c r="I32" s="197"/>
      <c r="J32" s="197"/>
      <c r="K32" s="197"/>
      <c r="L32" s="197"/>
      <c r="M32" s="197"/>
      <c r="N32" s="197"/>
      <c r="O32" s="197"/>
      <c r="P32" s="197"/>
      <c r="Q32" s="197"/>
      <c r="R32" s="197"/>
      <c r="S32" s="197"/>
    </row>
    <row r="33" spans="2:19" ht="24" customHeight="1" x14ac:dyDescent="0.25">
      <c r="B33" s="192"/>
      <c r="C33" s="194" t="s">
        <v>604</v>
      </c>
      <c r="D33" s="195"/>
      <c r="E33" s="197"/>
      <c r="F33" s="197"/>
      <c r="G33" s="197"/>
      <c r="H33" s="197"/>
      <c r="I33" s="197"/>
      <c r="J33" s="197"/>
      <c r="K33" s="197"/>
      <c r="L33" s="197"/>
      <c r="M33" s="197"/>
      <c r="N33" s="197"/>
      <c r="O33" s="197"/>
      <c r="P33" s="197"/>
      <c r="Q33" s="197"/>
      <c r="R33" s="197"/>
      <c r="S33" s="197">
        <f>E33+F33+G33+H33</f>
        <v>0</v>
      </c>
    </row>
    <row r="34" spans="2:19" ht="24" customHeight="1" x14ac:dyDescent="0.25">
      <c r="B34" s="192"/>
      <c r="C34" s="194"/>
      <c r="D34" s="195"/>
      <c r="E34" s="197"/>
      <c r="F34" s="197"/>
      <c r="G34" s="197" t="e">
        <f>+E34/F34</f>
        <v>#DIV/0!</v>
      </c>
      <c r="H34" s="197"/>
      <c r="I34" s="197"/>
      <c r="J34" s="197"/>
      <c r="K34" s="197"/>
      <c r="L34" s="197"/>
      <c r="M34" s="197"/>
      <c r="N34" s="197"/>
      <c r="O34" s="197"/>
      <c r="P34" s="197"/>
      <c r="Q34" s="197"/>
      <c r="R34" s="197"/>
      <c r="S34" s="197"/>
    </row>
    <row r="35" spans="2:19" ht="24" customHeight="1" thickBot="1" x14ac:dyDescent="0.3">
      <c r="B35" s="192"/>
      <c r="C35" s="197"/>
      <c r="D35" s="195"/>
      <c r="E35" s="200"/>
      <c r="F35" s="197"/>
      <c r="G35" s="200" t="e">
        <f>+E35/F35</f>
        <v>#DIV/0!</v>
      </c>
      <c r="H35" s="200"/>
      <c r="I35" s="200"/>
      <c r="J35" s="200"/>
      <c r="K35" s="200"/>
      <c r="L35" s="200"/>
      <c r="M35" s="200"/>
      <c r="N35" s="200"/>
      <c r="O35" s="200"/>
      <c r="P35" s="200"/>
      <c r="Q35" s="200"/>
      <c r="R35" s="200">
        <f>SUM(H35:Q35)</f>
        <v>0</v>
      </c>
      <c r="S35" s="200">
        <f>E35-R35</f>
        <v>0</v>
      </c>
    </row>
    <row r="36" spans="2:19" ht="24" customHeight="1" thickBot="1" x14ac:dyDescent="0.3">
      <c r="B36" s="192"/>
      <c r="C36" s="201" t="s">
        <v>605</v>
      </c>
      <c r="D36" s="195"/>
      <c r="E36" s="197">
        <f>SUM(E33:E35)</f>
        <v>0</v>
      </c>
      <c r="F36" s="197"/>
      <c r="G36" s="196" t="e">
        <f t="shared" ref="G36:S36" si="7">SUM(G33:G35)</f>
        <v>#DIV/0!</v>
      </c>
      <c r="H36" s="196">
        <f t="shared" si="7"/>
        <v>0</v>
      </c>
      <c r="I36" s="196">
        <f t="shared" si="7"/>
        <v>0</v>
      </c>
      <c r="J36" s="196">
        <f t="shared" si="7"/>
        <v>0</v>
      </c>
      <c r="K36" s="196">
        <f t="shared" si="7"/>
        <v>0</v>
      </c>
      <c r="L36" s="196">
        <f t="shared" si="7"/>
        <v>0</v>
      </c>
      <c r="M36" s="196">
        <f t="shared" si="7"/>
        <v>0</v>
      </c>
      <c r="N36" s="196">
        <f t="shared" si="7"/>
        <v>0</v>
      </c>
      <c r="O36" s="196">
        <f t="shared" si="7"/>
        <v>0</v>
      </c>
      <c r="P36" s="196">
        <f t="shared" si="7"/>
        <v>0</v>
      </c>
      <c r="Q36" s="196">
        <f t="shared" si="7"/>
        <v>0</v>
      </c>
      <c r="R36" s="196">
        <f t="shared" si="7"/>
        <v>0</v>
      </c>
      <c r="S36" s="196">
        <f t="shared" si="7"/>
        <v>0</v>
      </c>
    </row>
    <row r="37" spans="2:19" ht="24" customHeight="1" thickTop="1" thickBot="1" x14ac:dyDescent="0.3">
      <c r="B37" s="192"/>
      <c r="C37" s="197"/>
      <c r="D37" s="195"/>
      <c r="E37" s="200"/>
      <c r="F37" s="197"/>
      <c r="G37" s="200"/>
      <c r="H37" s="200"/>
      <c r="I37" s="200"/>
      <c r="J37" s="200"/>
      <c r="K37" s="200"/>
      <c r="L37" s="200"/>
      <c r="M37" s="200"/>
      <c r="N37" s="200"/>
      <c r="O37" s="200"/>
      <c r="P37" s="200"/>
      <c r="Q37" s="200"/>
      <c r="R37" s="200"/>
      <c r="S37" s="200">
        <f>E37+F37+G37+H37</f>
        <v>0</v>
      </c>
    </row>
    <row r="38" spans="2:19" ht="24" customHeight="1" thickBot="1" x14ac:dyDescent="0.3">
      <c r="C38" s="201" t="s">
        <v>107</v>
      </c>
      <c r="D38" s="195"/>
      <c r="E38" s="196">
        <f>E6+E11+E16+E22+E31+E36</f>
        <v>0</v>
      </c>
      <c r="F38" s="197"/>
      <c r="G38" s="196" t="e">
        <f>G6+G11+G16+G22+G31+G36</f>
        <v>#DIV/0!</v>
      </c>
      <c r="H38" s="196">
        <f t="shared" ref="H38:S38" si="8">H6+H11+H16+H22+H31+H36</f>
        <v>0</v>
      </c>
      <c r="I38" s="196">
        <f t="shared" si="8"/>
        <v>0</v>
      </c>
      <c r="J38" s="196">
        <f t="shared" si="8"/>
        <v>0</v>
      </c>
      <c r="K38" s="196">
        <f t="shared" si="8"/>
        <v>0</v>
      </c>
      <c r="L38" s="196">
        <f t="shared" si="8"/>
        <v>0</v>
      </c>
      <c r="M38" s="196">
        <f t="shared" si="8"/>
        <v>0</v>
      </c>
      <c r="N38" s="196">
        <f t="shared" si="8"/>
        <v>0</v>
      </c>
      <c r="O38" s="196">
        <f t="shared" si="8"/>
        <v>0</v>
      </c>
      <c r="P38" s="196">
        <f t="shared" si="8"/>
        <v>0</v>
      </c>
      <c r="Q38" s="196">
        <f t="shared" si="8"/>
        <v>0</v>
      </c>
      <c r="R38" s="196">
        <f t="shared" si="8"/>
        <v>0</v>
      </c>
      <c r="S38" s="196">
        <f t="shared" si="8"/>
        <v>0</v>
      </c>
    </row>
    <row r="39" spans="2:19"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9" type="noConversion"/>
  <printOptions gridLines="1"/>
  <pageMargins left="0.5" right="0.67" top="0.5" bottom="0.5" header="0.5" footer="0.5"/>
  <pageSetup paperSize="5" scale="55" orientation="landscape" horizontalDpi="200" verticalDpi="20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R66"/>
  <sheetViews>
    <sheetView defaultGridColor="0" colorId="22" zoomScale="87" workbookViewId="0">
      <selection activeCell="C4" sqref="C4"/>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f>'Depr.-General'!B1</f>
        <v>0</v>
      </c>
      <c r="C1" s="204"/>
      <c r="D1" s="204"/>
      <c r="E1" s="204"/>
      <c r="F1" s="204"/>
      <c r="G1" s="204"/>
      <c r="H1" s="204"/>
      <c r="I1" s="204"/>
      <c r="J1" s="204"/>
      <c r="K1" s="204"/>
      <c r="L1" s="204"/>
      <c r="M1" s="204"/>
      <c r="N1" s="204"/>
      <c r="O1" s="204"/>
      <c r="P1" s="204"/>
      <c r="Q1" s="204"/>
      <c r="R1" s="204"/>
    </row>
    <row r="2" spans="1:18" ht="18.75" x14ac:dyDescent="0.3">
      <c r="B2" s="203" t="s">
        <v>651</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
        <v>1422</v>
      </c>
      <c r="H6" s="215" t="s">
        <v>1422</v>
      </c>
      <c r="I6" s="215" t="s">
        <v>1423</v>
      </c>
      <c r="J6" s="215" t="s">
        <v>1524</v>
      </c>
      <c r="K6" s="215" t="s">
        <v>1525</v>
      </c>
      <c r="L6" s="215" t="s">
        <v>1526</v>
      </c>
      <c r="M6" s="215" t="s">
        <v>1527</v>
      </c>
      <c r="N6" s="215" t="s">
        <v>2948</v>
      </c>
      <c r="O6" s="215" t="s">
        <v>2949</v>
      </c>
      <c r="P6" s="215" t="s">
        <v>2950</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9"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R66"/>
  <sheetViews>
    <sheetView defaultGridColor="0" colorId="22" zoomScale="87" workbookViewId="0">
      <selection activeCell="C5" sqref="C5"/>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f>'Depr.-Water Enterprise'!B1</f>
        <v>0</v>
      </c>
      <c r="C1" s="204"/>
      <c r="D1" s="204"/>
      <c r="E1" s="204"/>
      <c r="F1" s="204"/>
      <c r="G1" s="204"/>
      <c r="H1" s="204"/>
      <c r="I1" s="204"/>
      <c r="J1" s="204"/>
      <c r="K1" s="204"/>
      <c r="L1" s="204"/>
      <c r="M1" s="204"/>
      <c r="N1" s="204"/>
      <c r="O1" s="204"/>
      <c r="P1" s="204"/>
      <c r="Q1" s="204"/>
      <c r="R1" s="204"/>
    </row>
    <row r="2" spans="1:18" ht="18.75" x14ac:dyDescent="0.3">
      <c r="B2" s="203" t="s">
        <v>1134</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tr">
        <f>'Depr.-Water Enterprise'!G6</f>
        <v>FYE 2016</v>
      </c>
      <c r="H6" s="215" t="str">
        <f>'Depr.-Water Enterprise'!H6</f>
        <v>FYE 2016</v>
      </c>
      <c r="I6" s="215" t="str">
        <f>'Depr.-Water Enterprise'!I6</f>
        <v>FYE 2017</v>
      </c>
      <c r="J6" s="215" t="str">
        <f>'Depr.-Water Enterprise'!J6</f>
        <v>FYE 2018</v>
      </c>
      <c r="K6" s="215" t="str">
        <f>'Depr.-Water Enterprise'!K6</f>
        <v>FYE 2019</v>
      </c>
      <c r="L6" s="215" t="str">
        <f>'Depr.-Water Enterprise'!L6</f>
        <v>FYE 2020</v>
      </c>
      <c r="M6" s="215" t="str">
        <f>'Depr.-Water Enterprise'!M6</f>
        <v>FYE 2021</v>
      </c>
      <c r="N6" s="215" t="str">
        <f>'Depr.-Water Enterprise'!N6</f>
        <v>FYE 2022</v>
      </c>
      <c r="O6" s="215" t="str">
        <f>'Depr.-Water Enterprise'!O6</f>
        <v>FYE 2023</v>
      </c>
      <c r="P6" s="215" t="str">
        <f>'Depr.-Water Enterprise'!P6</f>
        <v>FYE 2024</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9"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R66"/>
  <sheetViews>
    <sheetView defaultGridColor="0" colorId="22" zoomScale="87" workbookViewId="0">
      <selection activeCell="B8" sqref="B8"/>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f>'Depr.-Sewer Enterprise'!B1</f>
        <v>0</v>
      </c>
      <c r="C1" s="204"/>
      <c r="D1" s="204"/>
      <c r="E1" s="204"/>
      <c r="F1" s="204"/>
      <c r="G1" s="204"/>
      <c r="H1" s="204"/>
      <c r="I1" s="204"/>
      <c r="J1" s="204"/>
      <c r="K1" s="204"/>
      <c r="L1" s="204"/>
      <c r="M1" s="204"/>
      <c r="N1" s="204"/>
      <c r="O1" s="204"/>
      <c r="P1" s="204"/>
      <c r="Q1" s="204"/>
      <c r="R1" s="204"/>
    </row>
    <row r="2" spans="1:18" ht="18.75" x14ac:dyDescent="0.3">
      <c r="B2" s="203" t="s">
        <v>1135</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tr">
        <f>'Depr.-Water Enterprise'!G6</f>
        <v>FYE 2016</v>
      </c>
      <c r="H6" s="215" t="str">
        <f>'Depr.-Water Enterprise'!H6</f>
        <v>FYE 2016</v>
      </c>
      <c r="I6" s="215" t="str">
        <f>'Depr.-Water Enterprise'!I6</f>
        <v>FYE 2017</v>
      </c>
      <c r="J6" s="215" t="str">
        <f>'Depr.-Water Enterprise'!J6</f>
        <v>FYE 2018</v>
      </c>
      <c r="K6" s="215" t="str">
        <f>'Depr.-Water Enterprise'!K6</f>
        <v>FYE 2019</v>
      </c>
      <c r="L6" s="215" t="str">
        <f>'Depr.-Water Enterprise'!L6</f>
        <v>FYE 2020</v>
      </c>
      <c r="M6" s="215" t="str">
        <f>'Depr.-Water Enterprise'!M6</f>
        <v>FYE 2021</v>
      </c>
      <c r="N6" s="215" t="str">
        <f>'Depr.-Water Enterprise'!N6</f>
        <v>FYE 2022</v>
      </c>
      <c r="O6" s="215" t="str">
        <f>'Depr.-Water Enterprise'!O6</f>
        <v>FYE 2023</v>
      </c>
      <c r="P6" s="215" t="str">
        <f>'Depr.-Water Enterprise'!P6</f>
        <v>FYE 2024</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9" type="noConversion"/>
  <pageMargins left="0.5" right="0.66700000000000004" top="0.5" bottom="0.55000000000000004" header="0.5" footer="0.5"/>
  <pageSetup scale="88" orientation="landscape" horizontalDpi="360" verticalDpi="360"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J1" sqref="J1"/>
    </sheetView>
  </sheetViews>
  <sheetFormatPr defaultColWidth="12" defaultRowHeight="15" x14ac:dyDescent="0.2"/>
  <cols>
    <col min="1" max="1" width="25.42578125" style="227" customWidth="1"/>
    <col min="2" max="2" width="2.28515625" style="227" customWidth="1"/>
    <col min="3" max="3" width="12" style="227"/>
    <col min="4" max="4" width="2.28515625" style="227" customWidth="1"/>
    <col min="5" max="5" width="12" style="227"/>
    <col min="6" max="6" width="2.28515625" style="227" customWidth="1"/>
    <col min="7" max="7" width="12" style="227"/>
    <col min="8" max="8" width="2.28515625" style="227" customWidth="1"/>
    <col min="9" max="9" width="12" style="227"/>
    <col min="10" max="10" width="2.28515625" style="227" customWidth="1"/>
    <col min="11" max="11" width="12" style="227"/>
    <col min="12" max="12" width="2.28515625" style="227" customWidth="1"/>
    <col min="13" max="13" width="12" style="227"/>
    <col min="14" max="14" width="2.28515625" style="227" customWidth="1"/>
    <col min="15" max="15" width="12" style="227"/>
    <col min="16" max="16" width="2.28515625" style="227" customWidth="1"/>
    <col min="17" max="17" width="12" style="227"/>
    <col min="18" max="18" width="2.28515625" style="227" customWidth="1"/>
    <col min="19" max="19" width="12" style="227"/>
    <col min="20" max="20" width="2.28515625" style="227" customWidth="1"/>
    <col min="21" max="21" width="12" style="227"/>
    <col min="22" max="22" width="2.28515625" style="227" customWidth="1"/>
    <col min="23" max="23" width="12" style="227"/>
    <col min="24" max="24" width="2.28515625" style="227" customWidth="1"/>
    <col min="25" max="25" width="12" style="227"/>
    <col min="26" max="26" width="2.28515625" style="227" customWidth="1"/>
    <col min="27" max="16384" width="12" style="227"/>
  </cols>
  <sheetData>
    <row r="1" spans="1:27" ht="15.75" x14ac:dyDescent="0.25">
      <c r="I1" s="423" t="s">
        <v>1156</v>
      </c>
    </row>
    <row r="2" spans="1:27" ht="15.75" x14ac:dyDescent="0.25">
      <c r="G2" s="423" t="s">
        <v>1157</v>
      </c>
      <c r="I2" s="423"/>
    </row>
    <row r="3" spans="1:27" ht="15.75" x14ac:dyDescent="0.25">
      <c r="I3" s="424" t="str">
        <f>'COVER PAGE'!A30</f>
        <v>FISCAL YEAR ENDING JUNE 30, 2024</v>
      </c>
    </row>
    <row r="5" spans="1:27" x14ac:dyDescent="0.2">
      <c r="C5" s="228" t="s">
        <v>1158</v>
      </c>
      <c r="E5" s="228" t="s">
        <v>1158</v>
      </c>
      <c r="G5" s="228" t="s">
        <v>1159</v>
      </c>
      <c r="I5" s="228" t="s">
        <v>853</v>
      </c>
      <c r="K5" s="228" t="s">
        <v>1160</v>
      </c>
      <c r="M5" s="228" t="s">
        <v>1161</v>
      </c>
      <c r="O5" s="228" t="s">
        <v>1162</v>
      </c>
      <c r="Q5" s="228" t="s">
        <v>853</v>
      </c>
      <c r="S5" s="542" t="s">
        <v>1205</v>
      </c>
      <c r="T5" s="543"/>
      <c r="U5" s="543"/>
      <c r="V5" s="543"/>
      <c r="W5" s="543"/>
      <c r="X5" s="543"/>
      <c r="Y5" s="543"/>
      <c r="Z5" s="543"/>
      <c r="AA5" s="543"/>
    </row>
    <row r="6" spans="1:27" x14ac:dyDescent="0.2">
      <c r="C6" s="228" t="s">
        <v>1163</v>
      </c>
      <c r="E6" s="228" t="s">
        <v>1164</v>
      </c>
      <c r="G6" s="228" t="s">
        <v>1164</v>
      </c>
      <c r="I6" s="228" t="s">
        <v>1165</v>
      </c>
      <c r="K6" s="228" t="s">
        <v>1166</v>
      </c>
      <c r="M6" s="228" t="s">
        <v>1167</v>
      </c>
      <c r="O6" s="228" t="s">
        <v>1168</v>
      </c>
      <c r="Q6" s="228" t="s">
        <v>1167</v>
      </c>
      <c r="S6" s="228" t="s">
        <v>1169</v>
      </c>
      <c r="U6" s="228" t="s">
        <v>1169</v>
      </c>
      <c r="W6" s="228" t="s">
        <v>1169</v>
      </c>
      <c r="X6" s="228"/>
      <c r="Y6" s="228" t="s">
        <v>1169</v>
      </c>
    </row>
    <row r="7" spans="1:27" x14ac:dyDescent="0.2">
      <c r="A7" s="228" t="s">
        <v>840</v>
      </c>
      <c r="C7" s="228" t="s">
        <v>1165</v>
      </c>
      <c r="E7" s="228" t="s">
        <v>1165</v>
      </c>
      <c r="G7" s="228" t="s">
        <v>1165</v>
      </c>
      <c r="I7" s="228" t="s">
        <v>1158</v>
      </c>
      <c r="K7" s="228" t="s">
        <v>1170</v>
      </c>
      <c r="M7" s="228" t="s">
        <v>1171</v>
      </c>
      <c r="O7" s="228" t="s">
        <v>1172</v>
      </c>
      <c r="Q7" s="228" t="s">
        <v>1171</v>
      </c>
      <c r="S7" s="544" t="s">
        <v>1531</v>
      </c>
      <c r="U7" s="228" t="s">
        <v>1173</v>
      </c>
      <c r="W7" s="228" t="s">
        <v>1174</v>
      </c>
      <c r="X7" s="228"/>
      <c r="Y7" s="228" t="s">
        <v>1175</v>
      </c>
      <c r="AA7" s="228" t="s">
        <v>853</v>
      </c>
    </row>
    <row r="8" spans="1:27" x14ac:dyDescent="0.2">
      <c r="A8" s="229" t="s">
        <v>1176</v>
      </c>
      <c r="C8" s="229" t="s">
        <v>1176</v>
      </c>
      <c r="E8" s="229" t="s">
        <v>1176</v>
      </c>
      <c r="G8" s="229" t="s">
        <v>1176</v>
      </c>
      <c r="I8" s="229" t="s">
        <v>1176</v>
      </c>
      <c r="K8" s="229" t="s">
        <v>1176</v>
      </c>
      <c r="M8" s="229" t="s">
        <v>1176</v>
      </c>
      <c r="O8" s="229" t="s">
        <v>1176</v>
      </c>
      <c r="Q8" s="229" t="s">
        <v>1176</v>
      </c>
      <c r="S8" s="545"/>
      <c r="U8" s="229" t="s">
        <v>1176</v>
      </c>
      <c r="W8" s="229" t="s">
        <v>1176</v>
      </c>
      <c r="X8" s="229"/>
      <c r="Y8" s="229"/>
      <c r="AA8" s="229" t="s">
        <v>1176</v>
      </c>
    </row>
    <row r="9" spans="1:27" x14ac:dyDescent="0.2">
      <c r="C9" s="230"/>
      <c r="D9" s="230"/>
      <c r="E9" s="230"/>
      <c r="F9" s="230"/>
      <c r="G9" s="230">
        <f t="shared" ref="G9:G15" si="0">E9*0.25</f>
        <v>0</v>
      </c>
      <c r="H9" s="230"/>
      <c r="I9" s="230">
        <f t="shared" ref="I9:I15" si="1">C9+G9</f>
        <v>0</v>
      </c>
      <c r="J9" s="231" t="s">
        <v>271</v>
      </c>
      <c r="K9" s="230"/>
      <c r="L9" s="231" t="s">
        <v>271</v>
      </c>
      <c r="M9" s="230">
        <f t="shared" ref="M9:M15" si="2">I9*K9</f>
        <v>0</v>
      </c>
      <c r="N9" s="231" t="s">
        <v>271</v>
      </c>
      <c r="O9" s="230">
        <f>M9*0.2</f>
        <v>0</v>
      </c>
      <c r="P9" s="231" t="s">
        <v>271</v>
      </c>
      <c r="Q9" s="230">
        <f t="shared" ref="Q9:Q15" si="3">M9+O9</f>
        <v>0</v>
      </c>
      <c r="R9" s="231" t="s">
        <v>271</v>
      </c>
      <c r="S9" s="230">
        <f>Q9*0.25</f>
        <v>0</v>
      </c>
      <c r="T9" s="231" t="s">
        <v>271</v>
      </c>
      <c r="U9" s="230">
        <f>Q9*0.25</f>
        <v>0</v>
      </c>
      <c r="V9" s="231" t="s">
        <v>271</v>
      </c>
      <c r="W9" s="230">
        <f>Q9*0.25</f>
        <v>0</v>
      </c>
      <c r="X9" s="231" t="s">
        <v>271</v>
      </c>
      <c r="Y9" s="230">
        <f>Q9*0.25</f>
        <v>0</v>
      </c>
      <c r="Z9" s="231" t="s">
        <v>271</v>
      </c>
      <c r="AA9" s="230">
        <f>S9+U9+W9+Y9</f>
        <v>0</v>
      </c>
    </row>
    <row r="10" spans="1:27" x14ac:dyDescent="0.2">
      <c r="C10" s="230"/>
      <c r="D10" s="230"/>
      <c r="E10" s="230"/>
      <c r="F10" s="230"/>
      <c r="G10" s="230">
        <f t="shared" si="0"/>
        <v>0</v>
      </c>
      <c r="H10" s="230"/>
      <c r="I10" s="230">
        <f t="shared" si="1"/>
        <v>0</v>
      </c>
      <c r="J10" s="230"/>
      <c r="K10" s="230"/>
      <c r="L10" s="230"/>
      <c r="M10" s="230">
        <f t="shared" si="2"/>
        <v>0</v>
      </c>
      <c r="N10" s="230"/>
      <c r="O10" s="230">
        <f t="shared" ref="O10:O15" si="4">M10*0.2</f>
        <v>0</v>
      </c>
      <c r="P10" s="230"/>
      <c r="Q10" s="230">
        <f t="shared" si="3"/>
        <v>0</v>
      </c>
      <c r="R10" s="230"/>
      <c r="S10" s="230">
        <f t="shared" ref="S10:S15" si="5">Q10*0.25</f>
        <v>0</v>
      </c>
      <c r="T10" s="230"/>
      <c r="U10" s="230">
        <f t="shared" ref="U10:U15" si="6">Q10*0.25</f>
        <v>0</v>
      </c>
      <c r="V10" s="230"/>
      <c r="W10" s="230">
        <f t="shared" ref="W10:W15" si="7">Q10*0.25</f>
        <v>0</v>
      </c>
      <c r="X10" s="230"/>
      <c r="Y10" s="230">
        <f t="shared" ref="Y10:Y15" si="8">Q10*0.25</f>
        <v>0</v>
      </c>
      <c r="Z10" s="230"/>
      <c r="AA10" s="230">
        <f t="shared" ref="AA10:AA15" si="9">S10+U10+W10+Y10</f>
        <v>0</v>
      </c>
    </row>
    <row r="11" spans="1:27" x14ac:dyDescent="0.2">
      <c r="C11" s="230"/>
      <c r="D11" s="230"/>
      <c r="E11" s="230"/>
      <c r="F11" s="230"/>
      <c r="G11" s="230">
        <f t="shared" si="0"/>
        <v>0</v>
      </c>
      <c r="H11" s="230"/>
      <c r="I11" s="230">
        <f t="shared" si="1"/>
        <v>0</v>
      </c>
      <c r="J11" s="230"/>
      <c r="K11" s="230"/>
      <c r="L11" s="230"/>
      <c r="M11" s="230">
        <f t="shared" si="2"/>
        <v>0</v>
      </c>
      <c r="N11" s="230"/>
      <c r="O11" s="230">
        <f t="shared" si="4"/>
        <v>0</v>
      </c>
      <c r="P11" s="230"/>
      <c r="Q11" s="230">
        <f t="shared" si="3"/>
        <v>0</v>
      </c>
      <c r="R11" s="230"/>
      <c r="S11" s="230">
        <f t="shared" si="5"/>
        <v>0</v>
      </c>
      <c r="T11" s="230"/>
      <c r="U11" s="230">
        <f t="shared" si="6"/>
        <v>0</v>
      </c>
      <c r="V11" s="230"/>
      <c r="W11" s="230">
        <f t="shared" si="7"/>
        <v>0</v>
      </c>
      <c r="X11" s="230"/>
      <c r="Y11" s="230">
        <f t="shared" si="8"/>
        <v>0</v>
      </c>
      <c r="Z11" s="230"/>
      <c r="AA11" s="230">
        <f t="shared" si="9"/>
        <v>0</v>
      </c>
    </row>
    <row r="12" spans="1:27" x14ac:dyDescent="0.2">
      <c r="C12" s="230"/>
      <c r="D12" s="230"/>
      <c r="E12" s="230"/>
      <c r="F12" s="230"/>
      <c r="G12" s="230">
        <f t="shared" si="0"/>
        <v>0</v>
      </c>
      <c r="H12" s="230"/>
      <c r="I12" s="230">
        <f t="shared" si="1"/>
        <v>0</v>
      </c>
      <c r="J12" s="230"/>
      <c r="K12" s="230"/>
      <c r="L12" s="230"/>
      <c r="M12" s="230">
        <f t="shared" si="2"/>
        <v>0</v>
      </c>
      <c r="N12" s="230"/>
      <c r="O12" s="230">
        <f t="shared" si="4"/>
        <v>0</v>
      </c>
      <c r="P12" s="230"/>
      <c r="Q12" s="230">
        <f t="shared" si="3"/>
        <v>0</v>
      </c>
      <c r="R12" s="230"/>
      <c r="S12" s="230">
        <f t="shared" si="5"/>
        <v>0</v>
      </c>
      <c r="T12" s="230"/>
      <c r="U12" s="230">
        <f t="shared" si="6"/>
        <v>0</v>
      </c>
      <c r="V12" s="230"/>
      <c r="W12" s="230">
        <f t="shared" si="7"/>
        <v>0</v>
      </c>
      <c r="X12" s="230"/>
      <c r="Y12" s="230">
        <f t="shared" si="8"/>
        <v>0</v>
      </c>
      <c r="Z12" s="230"/>
      <c r="AA12" s="230">
        <f t="shared" si="9"/>
        <v>0</v>
      </c>
    </row>
    <row r="13" spans="1:27" x14ac:dyDescent="0.2">
      <c r="C13" s="230"/>
      <c r="D13" s="230"/>
      <c r="E13" s="230"/>
      <c r="F13" s="230"/>
      <c r="G13" s="230">
        <f t="shared" si="0"/>
        <v>0</v>
      </c>
      <c r="H13" s="230"/>
      <c r="I13" s="230">
        <f t="shared" si="1"/>
        <v>0</v>
      </c>
      <c r="J13" s="230"/>
      <c r="K13" s="230"/>
      <c r="L13" s="230"/>
      <c r="M13" s="230">
        <f t="shared" si="2"/>
        <v>0</v>
      </c>
      <c r="N13" s="230"/>
      <c r="O13" s="230">
        <f t="shared" si="4"/>
        <v>0</v>
      </c>
      <c r="P13" s="230"/>
      <c r="Q13" s="230">
        <f t="shared" si="3"/>
        <v>0</v>
      </c>
      <c r="R13" s="230"/>
      <c r="S13" s="230">
        <f t="shared" si="5"/>
        <v>0</v>
      </c>
      <c r="T13" s="230"/>
      <c r="U13" s="230">
        <f t="shared" si="6"/>
        <v>0</v>
      </c>
      <c r="V13" s="230"/>
      <c r="W13" s="230">
        <f t="shared" si="7"/>
        <v>0</v>
      </c>
      <c r="X13" s="230"/>
      <c r="Y13" s="230">
        <f t="shared" si="8"/>
        <v>0</v>
      </c>
      <c r="Z13" s="230"/>
      <c r="AA13" s="230">
        <f t="shared" si="9"/>
        <v>0</v>
      </c>
    </row>
    <row r="14" spans="1:27" x14ac:dyDescent="0.2">
      <c r="C14" s="230"/>
      <c r="D14" s="230"/>
      <c r="E14" s="230"/>
      <c r="F14" s="230"/>
      <c r="G14" s="230">
        <f t="shared" si="0"/>
        <v>0</v>
      </c>
      <c r="H14" s="230"/>
      <c r="I14" s="230">
        <f t="shared" si="1"/>
        <v>0</v>
      </c>
      <c r="J14" s="230"/>
      <c r="K14" s="230"/>
      <c r="L14" s="230"/>
      <c r="M14" s="230">
        <f t="shared" si="2"/>
        <v>0</v>
      </c>
      <c r="N14" s="230"/>
      <c r="O14" s="230">
        <f t="shared" si="4"/>
        <v>0</v>
      </c>
      <c r="P14" s="230"/>
      <c r="Q14" s="230">
        <f t="shared" si="3"/>
        <v>0</v>
      </c>
      <c r="R14" s="230"/>
      <c r="S14" s="230">
        <f t="shared" si="5"/>
        <v>0</v>
      </c>
      <c r="T14" s="230"/>
      <c r="U14" s="230">
        <f t="shared" si="6"/>
        <v>0</v>
      </c>
      <c r="V14" s="230"/>
      <c r="W14" s="230">
        <f t="shared" si="7"/>
        <v>0</v>
      </c>
      <c r="X14" s="230"/>
      <c r="Y14" s="230">
        <f t="shared" si="8"/>
        <v>0</v>
      </c>
      <c r="Z14" s="230"/>
      <c r="AA14" s="230">
        <f t="shared" si="9"/>
        <v>0</v>
      </c>
    </row>
    <row r="15" spans="1:27" x14ac:dyDescent="0.2">
      <c r="C15" s="230"/>
      <c r="D15" s="230"/>
      <c r="E15" s="230"/>
      <c r="F15" s="230"/>
      <c r="G15" s="230">
        <f t="shared" si="0"/>
        <v>0</v>
      </c>
      <c r="H15" s="230"/>
      <c r="I15" s="230">
        <f t="shared" si="1"/>
        <v>0</v>
      </c>
      <c r="J15" s="230"/>
      <c r="K15" s="230"/>
      <c r="L15" s="230"/>
      <c r="M15" s="230">
        <f t="shared" si="2"/>
        <v>0</v>
      </c>
      <c r="N15" s="230"/>
      <c r="O15" s="230">
        <f t="shared" si="4"/>
        <v>0</v>
      </c>
      <c r="P15" s="230"/>
      <c r="Q15" s="230">
        <f t="shared" si="3"/>
        <v>0</v>
      </c>
      <c r="R15" s="230"/>
      <c r="S15" s="230">
        <f t="shared" si="5"/>
        <v>0</v>
      </c>
      <c r="T15" s="230"/>
      <c r="U15" s="230">
        <f t="shared" si="6"/>
        <v>0</v>
      </c>
      <c r="V15" s="230"/>
      <c r="W15" s="230">
        <f t="shared" si="7"/>
        <v>0</v>
      </c>
      <c r="X15" s="230"/>
      <c r="Y15" s="230">
        <f t="shared" si="8"/>
        <v>0</v>
      </c>
      <c r="Z15" s="230"/>
      <c r="AA15" s="230">
        <f t="shared" si="9"/>
        <v>0</v>
      </c>
    </row>
    <row r="16" spans="1:27" x14ac:dyDescent="0.2">
      <c r="C16" s="232" t="s">
        <v>1176</v>
      </c>
      <c r="D16" s="230"/>
      <c r="E16" s="232" t="s">
        <v>1176</v>
      </c>
      <c r="F16" s="230"/>
      <c r="G16" s="232" t="s">
        <v>1176</v>
      </c>
      <c r="H16" s="230"/>
      <c r="I16" s="232" t="s">
        <v>1176</v>
      </c>
      <c r="K16" s="229" t="s">
        <v>1176</v>
      </c>
      <c r="M16" s="229" t="s">
        <v>1176</v>
      </c>
      <c r="O16" s="229" t="s">
        <v>1176</v>
      </c>
      <c r="Q16" s="229" t="s">
        <v>1176</v>
      </c>
      <c r="S16" s="229" t="s">
        <v>1176</v>
      </c>
      <c r="U16" s="229" t="s">
        <v>1176</v>
      </c>
      <c r="W16" s="229" t="s">
        <v>1176</v>
      </c>
      <c r="Y16" s="229"/>
      <c r="AA16" s="229" t="s">
        <v>1176</v>
      </c>
    </row>
    <row r="17" spans="3:27" x14ac:dyDescent="0.2">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row>
    <row r="18" spans="3:27" x14ac:dyDescent="0.2">
      <c r="C18" s="230"/>
      <c r="D18" s="230"/>
      <c r="E18" s="230"/>
      <c r="F18" s="230"/>
      <c r="G18" s="230"/>
      <c r="H18" s="230"/>
      <c r="I18" s="230"/>
      <c r="J18" s="230"/>
      <c r="K18" s="230"/>
      <c r="L18" s="231" t="s">
        <v>271</v>
      </c>
      <c r="M18" s="230">
        <f>SUM(M9:M17)</f>
        <v>0</v>
      </c>
      <c r="N18" s="231" t="s">
        <v>271</v>
      </c>
      <c r="O18" s="230">
        <f>SUM(O9:O17)</f>
        <v>0</v>
      </c>
      <c r="P18" s="231" t="s">
        <v>271</v>
      </c>
      <c r="Q18" s="230">
        <f>SUM(Q9:Q17)</f>
        <v>0</v>
      </c>
      <c r="R18" s="231" t="s">
        <v>271</v>
      </c>
      <c r="S18" s="230">
        <f>SUM(S9:S17)</f>
        <v>0</v>
      </c>
      <c r="T18" s="231" t="s">
        <v>271</v>
      </c>
      <c r="U18" s="230">
        <f>SUM(U9:U17)</f>
        <v>0</v>
      </c>
      <c r="V18" s="231" t="s">
        <v>271</v>
      </c>
      <c r="W18" s="230">
        <f>SUM(W9:W17)</f>
        <v>0</v>
      </c>
      <c r="X18" s="231" t="s">
        <v>271</v>
      </c>
      <c r="Y18" s="230">
        <f>SUM(Y9:Y17)</f>
        <v>0</v>
      </c>
      <c r="Z18" s="231" t="s">
        <v>271</v>
      </c>
      <c r="AA18" s="230">
        <f>SUM(AA9:AA17)</f>
        <v>0</v>
      </c>
    </row>
    <row r="19" spans="3:27" x14ac:dyDescent="0.2">
      <c r="C19" s="230"/>
      <c r="D19" s="230"/>
      <c r="E19" s="230"/>
      <c r="F19" s="230"/>
      <c r="G19" s="230"/>
      <c r="H19" s="230"/>
      <c r="I19" s="230"/>
      <c r="M19" s="229" t="s">
        <v>1177</v>
      </c>
      <c r="O19" s="229" t="s">
        <v>1177</v>
      </c>
      <c r="Q19" s="229" t="s">
        <v>1177</v>
      </c>
      <c r="S19" s="229" t="s">
        <v>1177</v>
      </c>
      <c r="U19" s="229" t="s">
        <v>1177</v>
      </c>
      <c r="W19" s="229" t="s">
        <v>1177</v>
      </c>
      <c r="X19" s="229"/>
      <c r="Y19" s="229"/>
      <c r="AA19" s="229" t="s">
        <v>1177</v>
      </c>
    </row>
    <row r="20" spans="3:27" x14ac:dyDescent="0.2">
      <c r="C20" s="230"/>
      <c r="D20" s="230"/>
      <c r="E20" s="230"/>
      <c r="F20" s="230"/>
      <c r="G20" s="230"/>
      <c r="H20" s="230"/>
      <c r="I20" s="230"/>
    </row>
    <row r="22" spans="3:27" x14ac:dyDescent="0.2">
      <c r="M22" s="446"/>
      <c r="Q22" s="446" t="s">
        <v>1380</v>
      </c>
      <c r="S22" s="447"/>
      <c r="U22" s="447"/>
      <c r="W22" s="447"/>
      <c r="AA22" s="447"/>
    </row>
    <row r="25" spans="3:27" ht="15.75" thickBot="1" x14ac:dyDescent="0.25">
      <c r="Q25" s="446" t="s">
        <v>1381</v>
      </c>
      <c r="S25" s="448">
        <f>S22-S18</f>
        <v>0</v>
      </c>
      <c r="U25" s="448">
        <f>U22-U18</f>
        <v>0</v>
      </c>
      <c r="W25" s="448">
        <f>W22-W18</f>
        <v>0</v>
      </c>
      <c r="Y25" s="448">
        <f>Y22-Y18</f>
        <v>0</v>
      </c>
      <c r="AA25" s="448">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C33" sqref="C33"/>
    </sheetView>
  </sheetViews>
  <sheetFormatPr defaultRowHeight="12.75" x14ac:dyDescent="0.2"/>
  <cols>
    <col min="1" max="1" width="4.28515625" style="233"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1296</v>
      </c>
      <c r="C1" s="40"/>
      <c r="D1" s="40"/>
      <c r="E1" s="40"/>
    </row>
    <row r="2" spans="1:11" hidden="1" x14ac:dyDescent="0.2">
      <c r="A2" s="1692"/>
      <c r="B2" s="39" t="s">
        <v>416</v>
      </c>
      <c r="C2" s="25" t="s">
        <v>417</v>
      </c>
      <c r="D2" s="428" t="s">
        <v>1297</v>
      </c>
      <c r="E2" s="26" t="s">
        <v>418</v>
      </c>
      <c r="F2" s="26" t="s">
        <v>419</v>
      </c>
      <c r="G2" s="219" t="s">
        <v>420</v>
      </c>
      <c r="H2" s="26"/>
      <c r="I2" s="26"/>
      <c r="J2" s="26"/>
      <c r="K2" s="405"/>
    </row>
    <row r="3" spans="1:11" hidden="1" x14ac:dyDescent="0.2">
      <c r="A3" s="1693"/>
      <c r="B3" s="220"/>
      <c r="C3" s="221"/>
      <c r="D3" s="40"/>
      <c r="E3" s="40"/>
      <c r="K3" s="104"/>
    </row>
    <row r="4" spans="1:11" hidden="1" x14ac:dyDescent="0.2">
      <c r="A4" s="1693"/>
      <c r="B4" s="38" t="s">
        <v>421</v>
      </c>
      <c r="C4" s="23" t="s">
        <v>422</v>
      </c>
      <c r="D4" t="s">
        <v>423</v>
      </c>
      <c r="E4" s="40" t="s">
        <v>418</v>
      </c>
      <c r="F4" t="s">
        <v>424</v>
      </c>
      <c r="G4" t="s">
        <v>425</v>
      </c>
      <c r="H4" s="40" t="s">
        <v>418</v>
      </c>
      <c r="I4" t="s">
        <v>417</v>
      </c>
      <c r="J4" t="s">
        <v>426</v>
      </c>
      <c r="K4" s="437"/>
    </row>
    <row r="5" spans="1:11" hidden="1" x14ac:dyDescent="0.2">
      <c r="A5" s="1693"/>
      <c r="B5" s="100" t="s">
        <v>427</v>
      </c>
      <c r="C5" s="34"/>
      <c r="D5" s="24"/>
      <c r="E5" s="24"/>
      <c r="F5" s="24"/>
      <c r="G5" s="222" t="s">
        <v>428</v>
      </c>
      <c r="H5" s="223" t="s">
        <v>418</v>
      </c>
      <c r="I5" s="24" t="s">
        <v>429</v>
      </c>
      <c r="J5" s="24" t="s">
        <v>1198</v>
      </c>
      <c r="K5" s="35"/>
    </row>
    <row r="6" spans="1:11" hidden="1" x14ac:dyDescent="0.2">
      <c r="A6" s="1693"/>
      <c r="B6" s="38"/>
      <c r="C6" s="23"/>
      <c r="G6" s="224"/>
      <c r="H6" s="40"/>
      <c r="K6" s="104"/>
    </row>
    <row r="7" spans="1:11" hidden="1" x14ac:dyDescent="0.2">
      <c r="A7" s="1693"/>
      <c r="B7" s="38" t="s">
        <v>421</v>
      </c>
      <c r="C7" s="23" t="s">
        <v>424</v>
      </c>
      <c r="D7" t="s">
        <v>430</v>
      </c>
      <c r="E7" s="40" t="s">
        <v>418</v>
      </c>
      <c r="F7" t="s">
        <v>431</v>
      </c>
      <c r="G7" t="s">
        <v>432</v>
      </c>
      <c r="H7" s="40" t="s">
        <v>418</v>
      </c>
      <c r="I7" t="s">
        <v>433</v>
      </c>
      <c r="J7" t="s">
        <v>434</v>
      </c>
      <c r="K7" s="104"/>
    </row>
    <row r="8" spans="1:11" hidden="1" x14ac:dyDescent="0.2">
      <c r="A8" s="1693"/>
      <c r="B8" s="100" t="s">
        <v>435</v>
      </c>
      <c r="C8" s="34"/>
      <c r="D8" s="24"/>
      <c r="E8" s="24" t="s">
        <v>436</v>
      </c>
      <c r="F8" s="24"/>
      <c r="G8" s="24"/>
      <c r="H8" s="223"/>
      <c r="I8" s="24"/>
      <c r="J8" s="24"/>
      <c r="K8" s="35"/>
    </row>
    <row r="9" spans="1:11" hidden="1" x14ac:dyDescent="0.2">
      <c r="A9" s="1693"/>
      <c r="B9" s="38"/>
      <c r="C9" s="23"/>
      <c r="H9" s="40"/>
      <c r="K9" s="437"/>
    </row>
    <row r="10" spans="1:11" hidden="1" x14ac:dyDescent="0.2">
      <c r="A10" s="1693"/>
      <c r="B10" s="38" t="s">
        <v>437</v>
      </c>
      <c r="C10" s="23" t="s">
        <v>422</v>
      </c>
      <c r="D10" t="s">
        <v>434</v>
      </c>
      <c r="E10" s="40" t="s">
        <v>418</v>
      </c>
      <c r="F10" t="s">
        <v>424</v>
      </c>
      <c r="G10" t="s">
        <v>438</v>
      </c>
      <c r="H10" s="40" t="s">
        <v>439</v>
      </c>
      <c r="I10" t="s">
        <v>440</v>
      </c>
      <c r="J10" t="s">
        <v>1199</v>
      </c>
      <c r="K10" s="104"/>
    </row>
    <row r="11" spans="1:11" hidden="1" x14ac:dyDescent="0.2">
      <c r="A11" s="1693"/>
      <c r="B11" s="100" t="s">
        <v>427</v>
      </c>
      <c r="C11" s="34"/>
      <c r="D11" s="24"/>
      <c r="E11" s="24"/>
      <c r="F11" s="24"/>
      <c r="G11" s="222" t="s">
        <v>428</v>
      </c>
      <c r="H11" s="223" t="s">
        <v>418</v>
      </c>
      <c r="I11" s="24" t="s">
        <v>441</v>
      </c>
      <c r="J11" s="24" t="s">
        <v>442</v>
      </c>
      <c r="K11" s="35"/>
    </row>
    <row r="12" spans="1:11" hidden="1" x14ac:dyDescent="0.2">
      <c r="A12" s="1693"/>
      <c r="B12" s="38" t="s">
        <v>437</v>
      </c>
      <c r="C12" s="23"/>
      <c r="G12" s="224"/>
      <c r="H12" s="40"/>
      <c r="K12" s="104"/>
    </row>
    <row r="13" spans="1:11" hidden="1" x14ac:dyDescent="0.2">
      <c r="A13" s="1693"/>
      <c r="B13" s="100" t="s">
        <v>435</v>
      </c>
      <c r="C13" s="34" t="s">
        <v>424</v>
      </c>
      <c r="D13" s="24" t="s">
        <v>443</v>
      </c>
      <c r="E13" s="223" t="s">
        <v>418</v>
      </c>
      <c r="F13" s="24" t="s">
        <v>441</v>
      </c>
      <c r="G13" s="24" t="s">
        <v>444</v>
      </c>
      <c r="H13" s="223"/>
      <c r="I13" s="24"/>
      <c r="J13" s="24"/>
      <c r="K13" s="35"/>
    </row>
    <row r="14" spans="1:11" hidden="1" x14ac:dyDescent="0.2">
      <c r="A14" s="1693"/>
      <c r="B14" s="38" t="s">
        <v>421</v>
      </c>
      <c r="C14" s="23"/>
      <c r="E14" s="40"/>
      <c r="H14" s="40"/>
      <c r="K14" s="104"/>
    </row>
    <row r="15" spans="1:11" hidden="1" x14ac:dyDescent="0.2">
      <c r="A15" s="1693"/>
      <c r="B15" s="38" t="s">
        <v>445</v>
      </c>
      <c r="C15" t="s">
        <v>424</v>
      </c>
      <c r="D15" s="40" t="s">
        <v>1356</v>
      </c>
      <c r="H15" s="40" t="s">
        <v>418</v>
      </c>
      <c r="I15" t="s">
        <v>446</v>
      </c>
      <c r="K15" s="104"/>
    </row>
    <row r="16" spans="1:11" hidden="1" x14ac:dyDescent="0.2">
      <c r="A16" s="1693"/>
      <c r="B16" s="100"/>
      <c r="C16" s="34" t="s">
        <v>447</v>
      </c>
      <c r="D16" s="24" t="s">
        <v>448</v>
      </c>
      <c r="E16" s="24"/>
      <c r="F16" s="24"/>
      <c r="G16" s="24"/>
      <c r="H16" s="223"/>
      <c r="I16" s="24"/>
      <c r="J16" s="24"/>
      <c r="K16" s="35"/>
    </row>
    <row r="17" spans="1:11" hidden="1" x14ac:dyDescent="0.2">
      <c r="A17" s="1693"/>
      <c r="B17" s="38" t="s">
        <v>437</v>
      </c>
      <c r="C17" s="23"/>
      <c r="H17" s="17"/>
      <c r="K17" s="104"/>
    </row>
    <row r="18" spans="1:11" hidden="1" x14ac:dyDescent="0.2">
      <c r="A18" s="1693"/>
      <c r="B18" s="100" t="s">
        <v>445</v>
      </c>
      <c r="C18" s="34" t="s">
        <v>424</v>
      </c>
      <c r="D18" s="24" t="s">
        <v>449</v>
      </c>
      <c r="E18" s="24"/>
      <c r="F18" s="24"/>
      <c r="G18" s="24"/>
      <c r="H18" s="24"/>
      <c r="I18" s="24"/>
      <c r="J18" s="24"/>
      <c r="K18" s="35"/>
    </row>
    <row r="21" spans="1:11" x14ac:dyDescent="0.2">
      <c r="A21" s="233">
        <v>1</v>
      </c>
      <c r="B21" s="16" t="s">
        <v>1207</v>
      </c>
      <c r="C21" s="427"/>
      <c r="D21" s="427"/>
      <c r="E21" s="427"/>
    </row>
    <row r="22" spans="1:11" x14ac:dyDescent="0.2">
      <c r="B22" t="s">
        <v>417</v>
      </c>
      <c r="C22" s="137">
        <f>'GOVERNMENTAL FUNDS - BS(15)'!D74</f>
        <v>0</v>
      </c>
      <c r="E22" s="40"/>
    </row>
    <row r="23" spans="1:11" x14ac:dyDescent="0.2">
      <c r="B23" t="s">
        <v>419</v>
      </c>
      <c r="C23" s="137">
        <f>'GOVERMENTAL FUNDS-OPERATING(16)'!D57</f>
        <v>0</v>
      </c>
    </row>
    <row r="24" spans="1:11" x14ac:dyDescent="0.2">
      <c r="B24" s="40" t="s">
        <v>1734</v>
      </c>
      <c r="C24" s="137">
        <f>'GENERAL FUND-OPERATING(48-53)'!E298</f>
        <v>0</v>
      </c>
    </row>
    <row r="26" spans="1:11" x14ac:dyDescent="0.2">
      <c r="A26" s="233">
        <v>2</v>
      </c>
      <c r="B26" s="16" t="s">
        <v>1273</v>
      </c>
      <c r="C26" s="427"/>
    </row>
    <row r="27" spans="1:11" x14ac:dyDescent="0.2">
      <c r="B27" s="40"/>
      <c r="C27" s="222" t="s">
        <v>1274</v>
      </c>
      <c r="D27" s="222" t="s">
        <v>1275</v>
      </c>
      <c r="E27" s="222" t="s">
        <v>1276</v>
      </c>
      <c r="F27" s="222" t="s">
        <v>1357</v>
      </c>
      <c r="G27" s="222" t="s">
        <v>1277</v>
      </c>
      <c r="H27" s="222" t="s">
        <v>1279</v>
      </c>
      <c r="I27" s="222" t="s">
        <v>1278</v>
      </c>
    </row>
    <row r="28" spans="1:11" x14ac:dyDescent="0.2">
      <c r="B28" s="40" t="s">
        <v>417</v>
      </c>
      <c r="C28" s="137">
        <f>'GOVERNMENTAL FUNDS - BS(15)'!E74</f>
        <v>0</v>
      </c>
      <c r="D28" s="137">
        <f>'GOVERNMENTAL FUNDS - BS(15)'!F74</f>
        <v>0</v>
      </c>
      <c r="E28" s="137">
        <f>'GOVERNMENTAL FUNDS - BS(15)'!G74</f>
        <v>0</v>
      </c>
      <c r="F28" s="137">
        <f>'GOVERNMENTAL FUNDS - BS(15)'!H74</f>
        <v>0</v>
      </c>
      <c r="G28" s="137">
        <f>'GOVERNMENTAL FUNDS - BS(15)'!I74</f>
        <v>0</v>
      </c>
      <c r="H28" s="137">
        <f>'GOVERNMENTAL FUNDS - BS(15)'!J74</f>
        <v>0</v>
      </c>
      <c r="I28" s="137">
        <f>'GOVERNMENTAL FUNDS - BS(15)'!K74</f>
        <v>0</v>
      </c>
    </row>
    <row r="29" spans="1:11" x14ac:dyDescent="0.2">
      <c r="B29" s="40" t="s">
        <v>419</v>
      </c>
      <c r="C29" s="137">
        <f>'GOVERMENTAL FUNDS-OPERATING(16)'!E57</f>
        <v>0</v>
      </c>
      <c r="D29" s="137">
        <f>'GOVERMENTAL FUNDS-OPERATING(16)'!F57</f>
        <v>0</v>
      </c>
      <c r="E29" s="137">
        <f>'GOVERMENTAL FUNDS-OPERATING(16)'!G57</f>
        <v>0</v>
      </c>
      <c r="F29" s="137">
        <f>'GOVERMENTAL FUNDS-OPERATING(16)'!H57</f>
        <v>0</v>
      </c>
      <c r="G29" s="137">
        <f>'GOVERMENTAL FUNDS-OPERATING(16)'!I57</f>
        <v>0</v>
      </c>
      <c r="H29" s="137">
        <f>'GOVERMENTAL FUNDS-OPERATING(16)'!J57</f>
        <v>0</v>
      </c>
      <c r="I29" s="137">
        <f>'GOVERMENTAL FUNDS-OPERATING(16)'!K57</f>
        <v>0</v>
      </c>
    </row>
    <row r="30" spans="1:11" x14ac:dyDescent="0.2">
      <c r="B30" s="40" t="s">
        <v>1735</v>
      </c>
      <c r="C30" s="137">
        <f>'OPER.-MAJOR SP. REV. (B)(57-59)'!E59</f>
        <v>0</v>
      </c>
      <c r="D30" s="137">
        <f>'OPER.-MAJOR SP. REV. (B)(57-59)'!I59</f>
        <v>0</v>
      </c>
      <c r="E30" s="137">
        <f>'OPER.-MAJOR SP. REV. (B)(57-59)'!M59</f>
        <v>0</v>
      </c>
      <c r="F30" s="137">
        <f>'OPER.-MAJOR SP. REV. (B)(57-59)'!Q59</f>
        <v>0</v>
      </c>
      <c r="G30" s="137">
        <f>'OPER.-MAJOR SP. REV. (B)(57-59)'!U59</f>
        <v>0</v>
      </c>
      <c r="H30" s="137">
        <f>'OPER.-MAJOR SP. REV. (B)(57-59)'!Y59</f>
        <v>0</v>
      </c>
      <c r="I30" s="137">
        <f>'OPER.-MAJOR SP. REV. (B)(57-59)'!AC59</f>
        <v>0</v>
      </c>
    </row>
    <row r="32" spans="1:11" x14ac:dyDescent="0.2">
      <c r="A32" s="233">
        <v>3</v>
      </c>
      <c r="B32" s="16" t="s">
        <v>1280</v>
      </c>
      <c r="C32" s="427"/>
      <c r="D32" s="427"/>
      <c r="E32" s="427"/>
    </row>
    <row r="33" spans="1:7" x14ac:dyDescent="0.2">
      <c r="B33" s="40" t="s">
        <v>417</v>
      </c>
      <c r="C33" s="137">
        <f>'GOVERNMENTAL FUNDS - BS(15)'!L74</f>
        <v>0</v>
      </c>
    </row>
    <row r="34" spans="1:7" x14ac:dyDescent="0.2">
      <c r="B34" s="40" t="s">
        <v>419</v>
      </c>
      <c r="C34" s="137">
        <f>'GOVERMENTAL FUNDS-OPERATING(16)'!L57</f>
        <v>0</v>
      </c>
    </row>
    <row r="36" spans="1:7" x14ac:dyDescent="0.2">
      <c r="A36" s="233">
        <v>4</v>
      </c>
      <c r="B36" s="16" t="s">
        <v>1281</v>
      </c>
      <c r="C36" s="427"/>
      <c r="D36" s="427"/>
    </row>
    <row r="37" spans="1:7" x14ac:dyDescent="0.2">
      <c r="B37" s="40" t="s">
        <v>417</v>
      </c>
      <c r="C37" s="137">
        <f>'GOVERNMENTAL FUNDS - BS(15)'!M74</f>
        <v>0</v>
      </c>
      <c r="E37" s="17" t="s">
        <v>1282</v>
      </c>
    </row>
    <row r="38" spans="1:7" x14ac:dyDescent="0.2">
      <c r="B38" s="40" t="s">
        <v>419</v>
      </c>
      <c r="C38" s="137">
        <f>'GOVERMENTAL FUNDS-OPERATING(16)'!M57</f>
        <v>0</v>
      </c>
      <c r="E38" s="17" t="s">
        <v>1283</v>
      </c>
    </row>
    <row r="40" spans="1:7" x14ac:dyDescent="0.2">
      <c r="A40" s="234" t="s">
        <v>1290</v>
      </c>
      <c r="B40" s="16" t="s">
        <v>1284</v>
      </c>
      <c r="C40" s="427"/>
      <c r="D40" s="427"/>
      <c r="E40" s="427"/>
    </row>
    <row r="41" spans="1:7" x14ac:dyDescent="0.2">
      <c r="B41" s="40" t="s">
        <v>1331</v>
      </c>
      <c r="C41" s="137">
        <f>'BS-NONMAJOR SP. REVENUE(63-64) '!BN62</f>
        <v>0</v>
      </c>
    </row>
    <row r="42" spans="1:7" x14ac:dyDescent="0.2">
      <c r="B42" s="40" t="s">
        <v>1736</v>
      </c>
      <c r="C42" s="137">
        <f>'OPER.-NONMAJOR SP. REVE (B)(66)'!IS59</f>
        <v>0</v>
      </c>
    </row>
    <row r="44" spans="1:7" x14ac:dyDescent="0.2">
      <c r="A44" s="234" t="s">
        <v>1291</v>
      </c>
      <c r="B44" s="16" t="s">
        <v>1285</v>
      </c>
      <c r="C44" s="427"/>
      <c r="D44" s="427"/>
    </row>
    <row r="45" spans="1:7" x14ac:dyDescent="0.2">
      <c r="B45" s="40" t="s">
        <v>1737</v>
      </c>
      <c r="C45" s="137">
        <f>'BS-NONMAJOR DEBT SERVICE(67-68)'!M60</f>
        <v>0</v>
      </c>
    </row>
    <row r="46" spans="1:7" x14ac:dyDescent="0.2">
      <c r="B46" s="40" t="s">
        <v>1349</v>
      </c>
      <c r="C46" s="137">
        <f>'OPER.-NONMAJOR DEBT SER.(69-70)'!AS49</f>
        <v>0</v>
      </c>
      <c r="G46" s="40" t="s">
        <v>1288</v>
      </c>
    </row>
    <row r="47" spans="1:7" x14ac:dyDescent="0.2">
      <c r="G47" s="40" t="s">
        <v>1289</v>
      </c>
    </row>
    <row r="48" spans="1:7" x14ac:dyDescent="0.2">
      <c r="A48" s="234" t="s">
        <v>1292</v>
      </c>
      <c r="B48" s="16" t="s">
        <v>1286</v>
      </c>
      <c r="C48" s="427"/>
      <c r="D48" s="427"/>
      <c r="E48" s="427"/>
      <c r="G48" s="40" t="s">
        <v>1295</v>
      </c>
    </row>
    <row r="49" spans="1:7" x14ac:dyDescent="0.2">
      <c r="B49" s="40" t="s">
        <v>1738</v>
      </c>
      <c r="C49" s="137">
        <f>'BS-NONMAJOR CAP. PROJ.(71-72)'!N60</f>
        <v>0</v>
      </c>
      <c r="G49" s="40" t="s">
        <v>1294</v>
      </c>
    </row>
    <row r="50" spans="1:7" x14ac:dyDescent="0.2">
      <c r="B50" s="40" t="s">
        <v>1739</v>
      </c>
      <c r="C50" s="137">
        <f>'OPER.-NONMAJOR CAP. PROJ(73-74)'!AW53</f>
        <v>0</v>
      </c>
    </row>
    <row r="52" spans="1:7" x14ac:dyDescent="0.2">
      <c r="A52" s="234" t="s">
        <v>1293</v>
      </c>
      <c r="B52" s="16" t="s">
        <v>1287</v>
      </c>
      <c r="C52" s="427"/>
      <c r="D52" s="427"/>
    </row>
    <row r="53" spans="1:7" x14ac:dyDescent="0.2">
      <c r="B53" s="40" t="s">
        <v>1740</v>
      </c>
      <c r="C53" s="137">
        <f>'BS-PERMANENT FUNDS(75-76)'!H60</f>
        <v>0</v>
      </c>
    </row>
    <row r="54" spans="1:7" x14ac:dyDescent="0.2">
      <c r="B54" s="40" t="s">
        <v>1741</v>
      </c>
      <c r="C54" s="137">
        <f>'OPER.-PERMANENT FUNDS(77-78)'!H53</f>
        <v>0</v>
      </c>
    </row>
    <row r="59" spans="1:7" x14ac:dyDescent="0.2">
      <c r="B59" s="16" t="s">
        <v>1307</v>
      </c>
    </row>
    <row r="60" spans="1:7" x14ac:dyDescent="0.2">
      <c r="A60" s="234" t="s">
        <v>1304</v>
      </c>
      <c r="B60" s="40" t="s">
        <v>1308</v>
      </c>
    </row>
    <row r="61" spans="1:7" x14ac:dyDescent="0.2">
      <c r="B61" s="40" t="s">
        <v>1298</v>
      </c>
      <c r="C61" s="137">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40" t="s">
        <v>1299</v>
      </c>
      <c r="C62" s="137">
        <f>'OP Conversion'!C35</f>
        <v>0</v>
      </c>
    </row>
    <row r="64" spans="1:7" x14ac:dyDescent="0.2">
      <c r="A64" s="234" t="s">
        <v>1305</v>
      </c>
      <c r="B64" s="40" t="s">
        <v>1309</v>
      </c>
    </row>
    <row r="65" spans="1:3" x14ac:dyDescent="0.2">
      <c r="B65" s="40" t="s">
        <v>1300</v>
      </c>
      <c r="C65" s="137">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40" t="s">
        <v>1299</v>
      </c>
      <c r="C66" s="137">
        <f>'OP Conversion'!C32</f>
        <v>0</v>
      </c>
    </row>
    <row r="68" spans="1:3" x14ac:dyDescent="0.2">
      <c r="A68" s="234" t="s">
        <v>1306</v>
      </c>
      <c r="B68" s="40" t="s">
        <v>1301</v>
      </c>
    </row>
    <row r="69" spans="1:3" x14ac:dyDescent="0.2">
      <c r="B69" s="40" t="s">
        <v>1302</v>
      </c>
      <c r="C69" s="137">
        <f>'GOV DEBT-9500(GLTDAG)'!D40+'GOV DEBT-9500(GLTDAG)'!E40</f>
        <v>0</v>
      </c>
    </row>
    <row r="70" spans="1:3" x14ac:dyDescent="0.2">
      <c r="B70" s="40" t="s">
        <v>1303</v>
      </c>
      <c r="C70" s="137">
        <f>'OP Conversion'!M38</f>
        <v>0</v>
      </c>
    </row>
    <row r="72" spans="1:3" x14ac:dyDescent="0.2">
      <c r="A72" s="233">
        <v>7</v>
      </c>
      <c r="B72" s="16" t="s">
        <v>1310</v>
      </c>
    </row>
    <row r="73" spans="1:3" x14ac:dyDescent="0.2">
      <c r="B73" s="40" t="s">
        <v>1311</v>
      </c>
      <c r="C73" s="137">
        <f>'BS Conversion'!M76</f>
        <v>0</v>
      </c>
    </row>
    <row r="74" spans="1:3" x14ac:dyDescent="0.2">
      <c r="B74" s="40" t="s">
        <v>431</v>
      </c>
      <c r="C74" s="137">
        <f>'OP Conversion'!Q57</f>
        <v>0</v>
      </c>
    </row>
    <row r="76" spans="1:3" x14ac:dyDescent="0.2">
      <c r="A76" s="233">
        <v>8</v>
      </c>
      <c r="B76" s="16" t="s">
        <v>1312</v>
      </c>
    </row>
    <row r="77" spans="1:3" x14ac:dyDescent="0.2">
      <c r="B77" s="40" t="s">
        <v>1313</v>
      </c>
      <c r="C77" s="137">
        <f>'Revenue Analysis'!N8</f>
        <v>0</v>
      </c>
    </row>
    <row r="78" spans="1:3" x14ac:dyDescent="0.2">
      <c r="B78" s="40" t="s">
        <v>1314</v>
      </c>
      <c r="C78" s="137">
        <f>'Revenue Analysis'!N37</f>
        <v>0</v>
      </c>
    </row>
    <row r="80" spans="1:3" x14ac:dyDescent="0.2">
      <c r="A80" s="233">
        <v>9</v>
      </c>
      <c r="B80" s="16" t="s">
        <v>1315</v>
      </c>
    </row>
    <row r="81" spans="1:7" x14ac:dyDescent="0.2">
      <c r="B81" s="40" t="s">
        <v>1742</v>
      </c>
      <c r="C81" s="307">
        <f>'FED.-ST. INTERGOVERNMENTAL(85)'!D64</f>
        <v>0</v>
      </c>
    </row>
    <row r="82" spans="1:7" x14ac:dyDescent="0.2">
      <c r="B82" s="234" t="s">
        <v>1316</v>
      </c>
      <c r="C82" s="137">
        <f>'GOVERMENTAL FUNDS-OPERATING(16)'!M13</f>
        <v>0</v>
      </c>
    </row>
    <row r="83" spans="1:7" x14ac:dyDescent="0.2">
      <c r="B83" s="234" t="s">
        <v>1318</v>
      </c>
      <c r="C83" s="137">
        <f>'CHANGE NET POSITION-PROP.(19)'!I32</f>
        <v>0</v>
      </c>
    </row>
    <row r="84" spans="1:7" x14ac:dyDescent="0.2">
      <c r="B84" s="234" t="s">
        <v>1319</v>
      </c>
      <c r="C84" s="307">
        <f>'CHANGE NET POSITION-FIDUC(22)'!D14+'CHANGE NET POSITION-FIDUC(22)'!E14+'CHANGE NET POSITION-FIDUC(22)'!F14</f>
        <v>0</v>
      </c>
    </row>
    <row r="85" spans="1:7" x14ac:dyDescent="0.2">
      <c r="B85" s="40" t="s">
        <v>1317</v>
      </c>
      <c r="C85" s="137">
        <f>C82+C83+C84</f>
        <v>0</v>
      </c>
    </row>
    <row r="86" spans="1:7" x14ac:dyDescent="0.2">
      <c r="B86" s="40"/>
      <c r="C86" s="137"/>
    </row>
    <row r="87" spans="1:7" x14ac:dyDescent="0.2">
      <c r="A87" s="233">
        <v>10</v>
      </c>
      <c r="B87" s="15" t="s">
        <v>1417</v>
      </c>
      <c r="C87" s="137"/>
    </row>
    <row r="88" spans="1:7" x14ac:dyDescent="0.2">
      <c r="B88" s="40" t="s">
        <v>424</v>
      </c>
      <c r="C88" s="137">
        <f>'GW-STATEMENT OF ACTIVITIES(14)'!H57</f>
        <v>0</v>
      </c>
    </row>
    <row r="89" spans="1:7" x14ac:dyDescent="0.2">
      <c r="B89" s="40" t="s">
        <v>433</v>
      </c>
      <c r="C89" s="137">
        <f>'RECONCILIATION OF OPERATING(17)'!C57</f>
        <v>0</v>
      </c>
    </row>
    <row r="90" spans="1:7" x14ac:dyDescent="0.2">
      <c r="B90" s="40" t="s">
        <v>431</v>
      </c>
      <c r="C90" s="137">
        <f>'OP Conversion'!Q53</f>
        <v>0</v>
      </c>
    </row>
    <row r="92" spans="1:7" x14ac:dyDescent="0.2">
      <c r="A92" s="233">
        <v>11</v>
      </c>
      <c r="B92" s="16" t="s">
        <v>1320</v>
      </c>
      <c r="C92" s="16"/>
    </row>
    <row r="93" spans="1:7" x14ac:dyDescent="0.2">
      <c r="B93" s="40" t="s">
        <v>1321</v>
      </c>
      <c r="C93" s="137">
        <f>'GW-STATEMENT NET POSITION(13)'!B80</f>
        <v>0</v>
      </c>
    </row>
    <row r="94" spans="1:7" x14ac:dyDescent="0.2">
      <c r="B94" s="40" t="s">
        <v>424</v>
      </c>
      <c r="C94" s="137">
        <f>'GW-STATEMENT OF ACTIVITIES(14)'!H61</f>
        <v>0</v>
      </c>
      <c r="G94" s="40" t="s">
        <v>1323</v>
      </c>
    </row>
    <row r="95" spans="1:7" x14ac:dyDescent="0.2">
      <c r="B95" s="40" t="s">
        <v>417</v>
      </c>
      <c r="C95" s="137">
        <f>'GOVERNMENTAL FUNDS - BS(15)'!M96</f>
        <v>0</v>
      </c>
      <c r="G95" s="40" t="s">
        <v>1324</v>
      </c>
    </row>
    <row r="96" spans="1:7" x14ac:dyDescent="0.2">
      <c r="B96" s="40" t="s">
        <v>1322</v>
      </c>
      <c r="C96" s="137">
        <f>'BS Conversion'!M76</f>
        <v>0</v>
      </c>
      <c r="G96" s="40" t="s">
        <v>1358</v>
      </c>
    </row>
    <row r="97" spans="1:8" x14ac:dyDescent="0.2">
      <c r="B97" s="40" t="s">
        <v>431</v>
      </c>
      <c r="C97" s="137">
        <f>'OP Conversion'!Q57</f>
        <v>0</v>
      </c>
    </row>
    <row r="99" spans="1:8" x14ac:dyDescent="0.2">
      <c r="A99" s="233">
        <v>12</v>
      </c>
      <c r="B99" s="16" t="s">
        <v>1354</v>
      </c>
    </row>
    <row r="100" spans="1:8" x14ac:dyDescent="0.2">
      <c r="B100" s="40"/>
      <c r="C100" s="234" t="s">
        <v>561</v>
      </c>
      <c r="D100" s="234" t="s">
        <v>2301</v>
      </c>
      <c r="E100" s="234" t="s">
        <v>2302</v>
      </c>
      <c r="F100" s="234" t="s">
        <v>2303</v>
      </c>
      <c r="G100" s="234" t="s">
        <v>2300</v>
      </c>
    </row>
    <row r="101" spans="1:8" x14ac:dyDescent="0.2">
      <c r="B101" s="40" t="s">
        <v>1325</v>
      </c>
      <c r="C101" s="137">
        <f>'NET POSITION-FIDUCIARY(21)'!D43</f>
        <v>0</v>
      </c>
      <c r="D101" s="137">
        <f>'NET POSITION-FIDUCIARY(21)'!E43</f>
        <v>0</v>
      </c>
      <c r="E101" s="137">
        <f>'NET POSITION-FIDUCIARY(21)'!F43</f>
        <v>0</v>
      </c>
      <c r="F101" s="137">
        <f>'NET POSITION-FIDUCIARY(21)'!G43</f>
        <v>0</v>
      </c>
      <c r="G101" s="137">
        <f>'NET POSITION-FIDUCIARY(21)'!H43</f>
        <v>0</v>
      </c>
    </row>
    <row r="102" spans="1:8" x14ac:dyDescent="0.2">
      <c r="B102" s="40" t="s">
        <v>1326</v>
      </c>
      <c r="C102" s="137">
        <f>'CHANGE NET POSITION-FIDUC(22)'!D36</f>
        <v>0</v>
      </c>
      <c r="D102" s="137">
        <f>'CHANGE NET POSITION-FIDUC(22)'!E36</f>
        <v>0</v>
      </c>
      <c r="E102" s="137">
        <f>'CHANGE NET POSITION-FIDUC(22)'!F36</f>
        <v>0</v>
      </c>
      <c r="F102" s="137">
        <f>'CHANGE NET POSITION-FIDUC(22)'!G36</f>
        <v>0</v>
      </c>
      <c r="G102" s="137">
        <f>'CHANGE NET POSITION-FIDUC(22)'!H36</f>
        <v>0</v>
      </c>
    </row>
    <row r="104" spans="1:8" x14ac:dyDescent="0.2">
      <c r="A104" s="233">
        <v>13</v>
      </c>
      <c r="B104" s="16" t="s">
        <v>1327</v>
      </c>
      <c r="C104" s="16"/>
    </row>
    <row r="105" spans="1:8" x14ac:dyDescent="0.2">
      <c r="B105" s="40"/>
      <c r="C105" s="234" t="s">
        <v>1328</v>
      </c>
      <c r="D105" s="234" t="s">
        <v>1329</v>
      </c>
      <c r="E105" s="234" t="s">
        <v>1274</v>
      </c>
      <c r="F105" s="234" t="s">
        <v>1275</v>
      </c>
      <c r="G105" s="234" t="s">
        <v>1333</v>
      </c>
      <c r="H105" s="234" t="s">
        <v>1330</v>
      </c>
    </row>
    <row r="106" spans="1:8" x14ac:dyDescent="0.2">
      <c r="B106" s="40" t="s">
        <v>440</v>
      </c>
      <c r="C106" s="137">
        <f>'NET POSITION-PROPRIETARY(18)'!C98</f>
        <v>0</v>
      </c>
      <c r="D106" s="137">
        <f>'NET POSITION-PROPRIETARY(18)'!D98</f>
        <v>0</v>
      </c>
      <c r="E106" s="137">
        <f>'NET POSITION-PROPRIETARY(18)'!E98</f>
        <v>0</v>
      </c>
      <c r="F106" s="137">
        <f>'NET POSITION-PROPRIETARY(18)'!F98</f>
        <v>0</v>
      </c>
      <c r="G106" s="137">
        <f>'NET POSITION-PROPRIETARY(18)'!H98</f>
        <v>0</v>
      </c>
      <c r="H106" s="137">
        <f>'NET POSITION-PROPRIETARY(18)'!I98</f>
        <v>0</v>
      </c>
    </row>
    <row r="107" spans="1:8" x14ac:dyDescent="0.2">
      <c r="B107" s="40" t="s">
        <v>441</v>
      </c>
      <c r="C107" s="137">
        <f>'CHANGE NET POSITION-PROP.(19)'!C49</f>
        <v>0</v>
      </c>
      <c r="D107" s="137">
        <f>'CHANGE NET POSITION-PROP.(19)'!D49</f>
        <v>0</v>
      </c>
      <c r="E107" s="137">
        <f>'CHANGE NET POSITION-PROP.(19)'!E49</f>
        <v>0</v>
      </c>
      <c r="F107" s="137">
        <f>'CHANGE NET POSITION-PROP.(19)'!F49</f>
        <v>0</v>
      </c>
      <c r="G107" s="137">
        <f>'CHANGE NET POSITION-PROP.(19)'!H49</f>
        <v>0</v>
      </c>
      <c r="H107" s="137">
        <f>'CHANGE NET POSITION-PROP.(19)'!I49</f>
        <v>0</v>
      </c>
    </row>
    <row r="109" spans="1:8" x14ac:dyDescent="0.2">
      <c r="A109" s="234" t="s">
        <v>1337</v>
      </c>
      <c r="B109" s="17" t="s">
        <v>1332</v>
      </c>
    </row>
    <row r="110" spans="1:8" x14ac:dyDescent="0.2">
      <c r="B110" s="40"/>
      <c r="C110" s="234" t="s">
        <v>1329</v>
      </c>
      <c r="D110" s="234" t="s">
        <v>1274</v>
      </c>
      <c r="E110" s="234" t="s">
        <v>1275</v>
      </c>
      <c r="F110" s="234" t="s">
        <v>1276</v>
      </c>
      <c r="G110" s="234" t="s">
        <v>1330</v>
      </c>
    </row>
    <row r="111" spans="1:8" x14ac:dyDescent="0.2">
      <c r="B111" s="40" t="s">
        <v>1743</v>
      </c>
      <c r="C111" s="137">
        <f>'NET POSIT-NONMAJOR ENTERPR(79)'!D97</f>
        <v>0</v>
      </c>
      <c r="D111" s="137">
        <f>'NET POSIT-NONMAJOR ENTERPR(79)'!E97</f>
        <v>0</v>
      </c>
      <c r="E111" s="137">
        <f>'NET POSIT-NONMAJOR ENTERPR(79)'!F97</f>
        <v>0</v>
      </c>
      <c r="F111" s="137">
        <f>'NET POSIT-NONMAJOR ENTERPR(79)'!G97</f>
        <v>0</v>
      </c>
      <c r="G111" s="137">
        <f>'NET POSIT-NONMAJOR ENTERPR(79)'!H97</f>
        <v>0</v>
      </c>
    </row>
    <row r="112" spans="1:8" x14ac:dyDescent="0.2">
      <c r="B112" s="40" t="s">
        <v>1744</v>
      </c>
      <c r="C112" s="137">
        <f>'CHG. IN NP-NONMAJOR ENTERPR(80)'!D49</f>
        <v>0</v>
      </c>
      <c r="D112" s="137">
        <f>'CHG. IN NP-NONMAJOR ENTERPR(80)'!E49</f>
        <v>0</v>
      </c>
      <c r="E112" s="137">
        <f>'CHG. IN NP-NONMAJOR ENTERPR(80)'!F49</f>
        <v>0</v>
      </c>
      <c r="F112" s="137">
        <f>'CHG. IN NP-NONMAJOR ENTERPR(80)'!G49</f>
        <v>0</v>
      </c>
      <c r="G112" s="137">
        <f>'CHG. IN NP-NONMAJOR ENTERPR(80)'!H49</f>
        <v>0</v>
      </c>
    </row>
    <row r="113" spans="1:9" x14ac:dyDescent="0.2">
      <c r="B113" s="40"/>
      <c r="C113" s="137"/>
      <c r="D113" s="137"/>
      <c r="E113" s="137"/>
      <c r="F113" s="137"/>
      <c r="G113" s="137"/>
    </row>
    <row r="114" spans="1:9" x14ac:dyDescent="0.2">
      <c r="B114" s="40"/>
      <c r="C114" s="137"/>
      <c r="D114" s="137"/>
      <c r="E114" s="137"/>
      <c r="F114" s="137"/>
      <c r="G114" s="137"/>
    </row>
    <row r="115" spans="1:9" x14ac:dyDescent="0.2">
      <c r="B115" s="40"/>
      <c r="C115" s="137"/>
      <c r="D115" s="137"/>
      <c r="E115" s="137"/>
      <c r="F115" s="137"/>
      <c r="G115" s="137"/>
    </row>
    <row r="117" spans="1:9" x14ac:dyDescent="0.2">
      <c r="A117" s="233">
        <v>14</v>
      </c>
      <c r="B117" s="16" t="s">
        <v>1334</v>
      </c>
    </row>
    <row r="118" spans="1:9" x14ac:dyDescent="0.2">
      <c r="B118" s="40"/>
      <c r="C118" s="234" t="s">
        <v>1328</v>
      </c>
      <c r="D118" s="234" t="s">
        <v>1329</v>
      </c>
      <c r="E118" s="234" t="s">
        <v>1274</v>
      </c>
      <c r="F118" s="234" t="s">
        <v>1275</v>
      </c>
      <c r="G118" s="234" t="s">
        <v>1276</v>
      </c>
      <c r="H118" s="234" t="s">
        <v>1333</v>
      </c>
      <c r="I118" s="234" t="s">
        <v>1330</v>
      </c>
    </row>
    <row r="119" spans="1:9" x14ac:dyDescent="0.2">
      <c r="B119" s="40" t="s">
        <v>440</v>
      </c>
      <c r="C119" s="137">
        <f>'NET POSITION-PROPRIETARY(18)'!C13+'NET POSITION-PROPRIETARY(18)'!C14+'NET POSITION-PROPRIETARY(18)'!C15+'NET POSITION-PROPRIETARY(18)'!C26+'NET POSITION-PROPRIETARY(18)'!C27</f>
        <v>0</v>
      </c>
      <c r="D119" s="137">
        <f>'NET POSITION-PROPRIETARY(18)'!D13+'NET POSITION-PROPRIETARY(18)'!D14+'NET POSITION-PROPRIETARY(18)'!D15+'NET POSITION-PROPRIETARY(18)'!D26+'NET POSITION-PROPRIETARY(18)'!D27</f>
        <v>0</v>
      </c>
      <c r="E119" s="137">
        <f>'NET POSITION-PROPRIETARY(18)'!E13+'NET POSITION-PROPRIETARY(18)'!E14+'NET POSITION-PROPRIETARY(18)'!E15+'NET POSITION-PROPRIETARY(18)'!E26+'NET POSITION-PROPRIETARY(18)'!E27</f>
        <v>0</v>
      </c>
      <c r="F119" s="137">
        <f>'NET POSITION-PROPRIETARY(18)'!F13+'NET POSITION-PROPRIETARY(18)'!F14+'NET POSITION-PROPRIETARY(18)'!F15+'NET POSITION-PROPRIETARY(18)'!F26+'NET POSITION-PROPRIETARY(18)'!F27</f>
        <v>0</v>
      </c>
      <c r="G119" s="137">
        <f>'NET POSITION-PROPRIETARY(18)'!G13+'NET POSITION-PROPRIETARY(18)'!G14+'NET POSITION-PROPRIETARY(18)'!G15+'NET POSITION-PROPRIETARY(18)'!G26+'NET POSITION-PROPRIETARY(18)'!G27</f>
        <v>0</v>
      </c>
      <c r="H119" s="137">
        <f>'NET POSITION-PROPRIETARY(18)'!H13+'NET POSITION-PROPRIETARY(18)'!H14+'NET POSITION-PROPRIETARY(18)'!H15+'NET POSITION-PROPRIETARY(18)'!H26+'NET POSITION-PROPRIETARY(18)'!H27</f>
        <v>0</v>
      </c>
      <c r="I119" s="137">
        <f>'NET POSITION-PROPRIETARY(18)'!I13+'NET POSITION-PROPRIETARY(18)'!I14+'NET POSITION-PROPRIETARY(18)'!I15+'NET POSITION-PROPRIETARY(18)'!I26+'NET POSITION-PROPRIETARY(18)'!I27</f>
        <v>0</v>
      </c>
    </row>
    <row r="120" spans="1:9" x14ac:dyDescent="0.2">
      <c r="B120" s="40" t="s">
        <v>1335</v>
      </c>
      <c r="C120" s="137">
        <f>'ST. OF CASH FLOWS-PROP.(20)'!B39</f>
        <v>0</v>
      </c>
      <c r="D120" s="137">
        <f>'ST. OF CASH FLOWS-PROP.(20)'!C39</f>
        <v>0</v>
      </c>
      <c r="E120" s="137">
        <f>'ST. OF CASH FLOWS-PROP.(20)'!D39</f>
        <v>0</v>
      </c>
      <c r="F120" s="137">
        <f>'ST. OF CASH FLOWS-PROP.(20)'!E39</f>
        <v>0</v>
      </c>
      <c r="G120" s="137">
        <f>'ST. OF CASH FLOWS-PROP.(20)'!F39</f>
        <v>0</v>
      </c>
      <c r="H120" s="137">
        <f>'ST. OF CASH FLOWS-PROP.(20)'!G39</f>
        <v>0</v>
      </c>
      <c r="I120" s="137">
        <f>'ST. OF CASH FLOWS-PROP.(20)'!H39</f>
        <v>0</v>
      </c>
    </row>
    <row r="122" spans="1:9" x14ac:dyDescent="0.2">
      <c r="A122" s="234" t="s">
        <v>1343</v>
      </c>
      <c r="B122" s="17" t="s">
        <v>1336</v>
      </c>
    </row>
    <row r="123" spans="1:9" x14ac:dyDescent="0.2">
      <c r="B123" s="40"/>
      <c r="C123" s="234" t="s">
        <v>1329</v>
      </c>
      <c r="D123" s="234" t="s">
        <v>1274</v>
      </c>
      <c r="E123" s="234" t="s">
        <v>1275</v>
      </c>
      <c r="F123" s="234" t="s">
        <v>1276</v>
      </c>
      <c r="G123" s="234" t="s">
        <v>1330</v>
      </c>
    </row>
    <row r="124" spans="1:9" x14ac:dyDescent="0.2">
      <c r="B124" s="40" t="s">
        <v>1743</v>
      </c>
      <c r="C124" s="137">
        <f>'NET POSIT-NONMAJOR ENTERPR(79)'!D12+'NET POSIT-NONMAJOR ENTERPR(79)'!D13+'NET POSIT-NONMAJOR ENTERPR(79)'!D14+'NET POSIT-NONMAJOR ENTERPR(79)'!D25+'NET POSIT-NONMAJOR ENTERPR(79)'!D26</f>
        <v>0</v>
      </c>
      <c r="D124" s="137">
        <f>'NET POSIT-NONMAJOR ENTERPR(79)'!E12+'NET POSIT-NONMAJOR ENTERPR(79)'!E13+'NET POSIT-NONMAJOR ENTERPR(79)'!E14+'NET POSIT-NONMAJOR ENTERPR(79)'!E25+'NET POSIT-NONMAJOR ENTERPR(79)'!E26</f>
        <v>0</v>
      </c>
      <c r="E124" s="137">
        <f>'NET POSIT-NONMAJOR ENTERPR(79)'!F12+'NET POSIT-NONMAJOR ENTERPR(79)'!F13+'NET POSIT-NONMAJOR ENTERPR(79)'!F14+'NET POSIT-NONMAJOR ENTERPR(79)'!F25+'NET POSIT-NONMAJOR ENTERPR(79)'!F26</f>
        <v>0</v>
      </c>
      <c r="F124" s="137">
        <f>'NET POSIT-NONMAJOR ENTERPR(79)'!G12+'NET POSIT-NONMAJOR ENTERPR(79)'!G13+'NET POSIT-NONMAJOR ENTERPR(79)'!G14+'NET POSIT-NONMAJOR ENTERPR(79)'!G25+'NET POSIT-NONMAJOR ENTERPR(79)'!G26</f>
        <v>0</v>
      </c>
      <c r="G124" s="137">
        <f>'NET POSIT-NONMAJOR ENTERPR(79)'!H12+'NET POSIT-NONMAJOR ENTERPR(79)'!H13+'NET POSIT-NONMAJOR ENTERPR(79)'!H14+'NET POSIT-NONMAJOR ENTERPR(79)'!H25+'NET POSIT-NONMAJOR ENTERPR(79)'!H26</f>
        <v>0</v>
      </c>
    </row>
    <row r="125" spans="1:9" x14ac:dyDescent="0.2">
      <c r="B125" s="40" t="s">
        <v>1748</v>
      </c>
      <c r="C125" s="137">
        <f>'NONMAJOR ENTERPR. CASH FLOW(81)'!B37</f>
        <v>0</v>
      </c>
      <c r="D125" s="137">
        <f>'NONMAJOR ENTERPR. CASH FLOW(81)'!C37</f>
        <v>0</v>
      </c>
      <c r="E125" s="137">
        <f>'NONMAJOR ENTERPR. CASH FLOW(81)'!D37</f>
        <v>0</v>
      </c>
      <c r="F125" s="137">
        <f>'NONMAJOR ENTERPR. CASH FLOW(81)'!E37</f>
        <v>0</v>
      </c>
      <c r="G125" s="137">
        <f>'NONMAJOR ENTERPR. CASH FLOW(81)'!F37</f>
        <v>0</v>
      </c>
    </row>
    <row r="126" spans="1:9" x14ac:dyDescent="0.2">
      <c r="B126" s="40"/>
      <c r="C126" s="137"/>
      <c r="D126" s="137"/>
      <c r="E126" s="137"/>
      <c r="F126" s="137"/>
      <c r="G126" s="137"/>
    </row>
    <row r="127" spans="1:9" x14ac:dyDescent="0.2">
      <c r="A127" s="233">
        <v>15</v>
      </c>
      <c r="B127" s="16" t="s">
        <v>1417</v>
      </c>
      <c r="C127" s="137"/>
      <c r="D127" s="137"/>
      <c r="E127" s="137"/>
      <c r="F127" s="137"/>
      <c r="G127" s="137"/>
    </row>
    <row r="128" spans="1:9" x14ac:dyDescent="0.2">
      <c r="B128" s="40" t="s">
        <v>441</v>
      </c>
      <c r="C128" s="137">
        <f>'CHANGE NET POSITION-PROP.(19)'!I54</f>
        <v>0</v>
      </c>
      <c r="D128" s="137"/>
      <c r="E128" s="137"/>
      <c r="F128" s="137"/>
      <c r="G128" s="137"/>
    </row>
    <row r="129" spans="1:7" x14ac:dyDescent="0.2">
      <c r="B129" s="40" t="s">
        <v>424</v>
      </c>
      <c r="C129" s="137">
        <f>'GW-STATEMENT OF ACTIVITIES(14)'!I57</f>
        <v>0</v>
      </c>
      <c r="D129" s="137"/>
      <c r="E129" s="137"/>
      <c r="F129" s="137"/>
      <c r="G129" s="137"/>
    </row>
    <row r="131" spans="1:7" x14ac:dyDescent="0.2">
      <c r="A131" s="233">
        <v>16</v>
      </c>
      <c r="B131" s="16" t="s">
        <v>1342</v>
      </c>
    </row>
    <row r="132" spans="1:7" x14ac:dyDescent="0.2">
      <c r="B132" s="40" t="s">
        <v>1338</v>
      </c>
      <c r="C132" s="137">
        <f>'GW-STATEMENT NET POSITION(13)'!C80</f>
        <v>0</v>
      </c>
    </row>
    <row r="133" spans="1:7" x14ac:dyDescent="0.2">
      <c r="B133" s="40" t="s">
        <v>424</v>
      </c>
      <c r="C133" s="137">
        <f>'GW-STATEMENT OF ACTIVITIES(14)'!I61</f>
        <v>0</v>
      </c>
      <c r="G133" s="40" t="s">
        <v>1340</v>
      </c>
    </row>
    <row r="134" spans="1:7" x14ac:dyDescent="0.2">
      <c r="B134" s="40" t="s">
        <v>440</v>
      </c>
      <c r="C134" s="137">
        <f>'NET POSITION-PROPRIETARY(18)'!I98</f>
        <v>0</v>
      </c>
      <c r="G134" s="40" t="s">
        <v>1339</v>
      </c>
    </row>
    <row r="135" spans="1:7" x14ac:dyDescent="0.2">
      <c r="B135" s="40" t="s">
        <v>441</v>
      </c>
      <c r="C135" s="137">
        <f>'CHANGE NET POSITION-PROP.(19)'!I49</f>
        <v>0</v>
      </c>
      <c r="G135" s="40" t="s">
        <v>1341</v>
      </c>
    </row>
    <row r="137" spans="1:7" x14ac:dyDescent="0.2">
      <c r="A137" s="233">
        <v>17</v>
      </c>
      <c r="B137" s="16" t="s">
        <v>1418</v>
      </c>
    </row>
    <row r="138" spans="1:7" x14ac:dyDescent="0.2">
      <c r="B138" s="40" t="s">
        <v>1338</v>
      </c>
      <c r="C138" s="137">
        <f>'GW-STATEMENT NET POSITION(13)'!D80</f>
        <v>0</v>
      </c>
    </row>
    <row r="139" spans="1:7" x14ac:dyDescent="0.2">
      <c r="B139" s="40" t="s">
        <v>424</v>
      </c>
      <c r="C139" s="137">
        <f>'GW-STATEMENT OF ACTIVITIES(14)'!J61</f>
        <v>0</v>
      </c>
    </row>
    <row r="141" spans="1:7" x14ac:dyDescent="0.2">
      <c r="A141" s="233">
        <v>18</v>
      </c>
      <c r="B141" s="16" t="s">
        <v>1350</v>
      </c>
    </row>
    <row r="142" spans="1:7" x14ac:dyDescent="0.2">
      <c r="B142" s="40" t="s">
        <v>1745</v>
      </c>
      <c r="C142" s="137">
        <f>'SCHEDULE OF REC. &amp; DISB.'!H141</f>
        <v>0</v>
      </c>
    </row>
    <row r="143" spans="1:7" x14ac:dyDescent="0.2">
      <c r="B143" s="40" t="s">
        <v>1746</v>
      </c>
      <c r="C143" s="137">
        <f>'CASH RECONCILIATION(89)'!F43</f>
        <v>0</v>
      </c>
    </row>
    <row r="145" spans="1:4" x14ac:dyDescent="0.2">
      <c r="A145" s="233">
        <v>19</v>
      </c>
      <c r="B145" s="16" t="s">
        <v>1351</v>
      </c>
    </row>
    <row r="146" spans="1:4" x14ac:dyDescent="0.2">
      <c r="B146" s="17" t="s">
        <v>1352</v>
      </c>
      <c r="D146" s="40" t="s">
        <v>1355</v>
      </c>
    </row>
    <row r="147" spans="1:4" x14ac:dyDescent="0.2">
      <c r="B147" s="40" t="s">
        <v>1338</v>
      </c>
      <c r="C147" s="137">
        <f>'GW-STATEMENT NET POSITION(13)'!B9+'GW-STATEMENT NET POSITION(13)'!B10+'GW-STATEMENT NET POSITION(13)'!B11+'GW-STATEMENT NET POSITION(13)'!B13+'GW-STATEMENT NET POSITION(13)'!B14</f>
        <v>0</v>
      </c>
    </row>
    <row r="148" spans="1:4" x14ac:dyDescent="0.2">
      <c r="B148" s="40" t="s">
        <v>1745</v>
      </c>
      <c r="C148" s="137">
        <f>'SCHEDULE OF REC. &amp; DISB.'!H6+'SCHEDULE OF REC. &amp; DISB.'!H61+'SCHEDULE OF REC. &amp; DISB.'!H69+'SCHEDULE OF REC. &amp; DISB.'!H75+'SCHEDULE OF REC. &amp; DISB.'!H140</f>
        <v>0</v>
      </c>
      <c r="D148" t="s">
        <v>1547</v>
      </c>
    </row>
    <row r="150" spans="1:4" x14ac:dyDescent="0.2">
      <c r="B150" s="17" t="s">
        <v>1353</v>
      </c>
      <c r="D150" s="40" t="s">
        <v>1355</v>
      </c>
    </row>
    <row r="151" spans="1:4" x14ac:dyDescent="0.2">
      <c r="B151" s="40" t="s">
        <v>1338</v>
      </c>
      <c r="C151" s="137">
        <f>'GW-STATEMENT NET POSITION(13)'!C9+'GW-STATEMENT NET POSITION(13)'!C10+'GW-STATEMENT NET POSITION(13)'!C11+'GW-STATEMENT NET POSITION(13)'!C13+'GW-STATEMENT NET POSITION(13)'!C14</f>
        <v>0</v>
      </c>
    </row>
    <row r="152" spans="1:4" x14ac:dyDescent="0.2">
      <c r="B152" s="40" t="s">
        <v>440</v>
      </c>
      <c r="C152" s="137">
        <f>'NET POSITION-PROPRIETARY(18)'!I13+'NET POSITION-PROPRIETARY(18)'!I14+'NET POSITION-PROPRIETARY(18)'!I15+'NET POSITION-PROPRIETARY(18)'!I26+'NET POSITION-PROPRIETARY(18)'!I27</f>
        <v>0</v>
      </c>
    </row>
    <row r="153" spans="1:4" x14ac:dyDescent="0.2">
      <c r="B153" s="40" t="s">
        <v>1745</v>
      </c>
      <c r="C153" s="137">
        <f>'SCHEDULE OF REC. &amp; DISB.'!H84</f>
        <v>0</v>
      </c>
      <c r="D153" t="s">
        <v>1547</v>
      </c>
    </row>
    <row r="155" spans="1:4" x14ac:dyDescent="0.2">
      <c r="B155" s="16" t="s">
        <v>1330</v>
      </c>
    </row>
    <row r="156" spans="1:4" x14ac:dyDescent="0.2">
      <c r="B156" s="40" t="s">
        <v>1321</v>
      </c>
      <c r="C156" s="137">
        <f>'GW-STATEMENT NET POSITION(13)'!D9+'GW-STATEMENT NET POSITION(13)'!D10+'GW-STATEMENT NET POSITION(13)'!D11+'GW-STATEMENT NET POSITION(13)'!D13+'GW-STATEMENT NET POSITION(13)'!D14</f>
        <v>0</v>
      </c>
    </row>
    <row r="157" spans="1:4" x14ac:dyDescent="0.2">
      <c r="B157" s="40" t="s">
        <v>1548</v>
      </c>
      <c r="C157" s="137">
        <f>'NET POSITION-FIDUCIARY(21)'!D12+'NET POSITION-FIDUCIARY(21)'!E12+'NET POSITION-FIDUCIARY(21)'!F12+'NET POSITION-FIDUCIARY(21)'!G12+'NET POSITION-FIDUCIARY(21)'!D19+'NET POSITION-FIDUCIARY(21)'!E19+'NET POSITION-FIDUCIARY(21)'!F19+'NET POSITION-FIDUCIARY(21)'!G19</f>
        <v>0</v>
      </c>
    </row>
    <row r="158" spans="1:4" x14ac:dyDescent="0.2">
      <c r="B158" s="40" t="s">
        <v>1749</v>
      </c>
      <c r="C158" s="307">
        <f>'COMB. NET POS-IN. SER.(82)'!F12+'COMB. NET POS-IN. SER.(82)'!F13+'COMB. NET POS-IN. SER.(82)'!F14+'COMB. NET POS-IN. SER.(82)'!F25+'COMB. NET POS-IN. SER.(82)'!F26</f>
        <v>0</v>
      </c>
    </row>
    <row r="159" spans="1:4" x14ac:dyDescent="0.2">
      <c r="B159" s="234" t="s">
        <v>1549</v>
      </c>
      <c r="C159" s="137">
        <f>SUM(C156:C158)</f>
        <v>0</v>
      </c>
    </row>
    <row r="161" spans="2:4" x14ac:dyDescent="0.2">
      <c r="B161" s="40" t="s">
        <v>1747</v>
      </c>
      <c r="C161" s="137">
        <f>'CASH RECONCILIATION(89)'!F43</f>
        <v>0</v>
      </c>
      <c r="D161" s="40" t="s">
        <v>1550</v>
      </c>
    </row>
    <row r="162" spans="2:4" x14ac:dyDescent="0.2">
      <c r="D162" s="40" t="s">
        <v>1551</v>
      </c>
    </row>
    <row r="163" spans="2:4" x14ac:dyDescent="0.2">
      <c r="D163" s="40" t="s">
        <v>1552</v>
      </c>
    </row>
    <row r="164" spans="2:4" x14ac:dyDescent="0.2">
      <c r="B164" s="40" t="s">
        <v>381</v>
      </c>
      <c r="C164" s="137">
        <f>'CASH RECONCILIATION(89)'!F21</f>
        <v>0</v>
      </c>
    </row>
    <row r="165" spans="2:4" x14ac:dyDescent="0.2">
      <c r="B165" s="40" t="s">
        <v>1553</v>
      </c>
      <c r="C165" s="24"/>
    </row>
    <row r="166" spans="2:4" x14ac:dyDescent="0.2">
      <c r="C166" s="137">
        <f>C161+C164</f>
        <v>0</v>
      </c>
      <c r="D166" s="40" t="s">
        <v>1554</v>
      </c>
    </row>
    <row r="167" spans="2:4" x14ac:dyDescent="0.2">
      <c r="D167" s="40" t="s">
        <v>1555</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65</vt:i4>
      </vt:variant>
    </vt:vector>
  </HeadingPairs>
  <TitlesOfParts>
    <vt:vector size="165" baseType="lpstr">
      <vt:lpstr>Entity Lookup</vt: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SCHEDULE OF REC. &amp; DISB.</vt:lpstr>
      <vt:lpstr>CASH RECONCILIATION(89)</vt:lpstr>
      <vt:lpstr>GEN. INFO.  SECT. COVER</vt:lpstr>
      <vt:lpstr>GENERAL INFORMATION(90)</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Update Log</vt:lpstr>
      <vt:lpstr>'Entity Lookup'!countycodetable</vt:lpstr>
      <vt:lpstr>'NOTES TO FIN ST (36)'!Eligibility_for_benefit</vt:lpstr>
      <vt:lpstr>'Entity Lookup'!entityname</vt:lpstr>
      <vt:lpstr>'Entity Lookup'!entitynumber</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'SCHEDULE OF REC. &amp; DISB.'!Print_Titles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Birkeland, Aaron</cp:lastModifiedBy>
  <cp:lastPrinted>2024-10-09T22:15:46Z</cp:lastPrinted>
  <dcterms:created xsi:type="dcterms:W3CDTF">2003-02-26T15:58:31Z</dcterms:created>
  <dcterms:modified xsi:type="dcterms:W3CDTF">2025-01-24T22:48:44Z</dcterms:modified>
</cp:coreProperties>
</file>